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47a0632cc0b8fa/Documents/"/>
    </mc:Choice>
  </mc:AlternateContent>
  <xr:revisionPtr revIDLastSave="6" documentId="14_{D8010BB2-B742-4822-B840-A4F272A87EDE}" xr6:coauthVersionLast="47" xr6:coauthVersionMax="47" xr10:uidLastSave="{64E3C336-AAFF-4FCA-BEF3-11822B6B4229}"/>
  <bookViews>
    <workbookView minimized="1" xWindow="2640" yWindow="2640" windowWidth="15375" windowHeight="7785" activeTab="1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 a="1"/>
  <c r="K10" i="2"/>
  <c r="K9" i="2"/>
  <c r="K8" i="2"/>
  <c r="K7" i="2"/>
  <c r="K6" i="2"/>
  <c r="I26" i="5"/>
  <c r="J26" i="5"/>
  <c r="D55" i="5" a="1"/>
  <c r="D55" i="5"/>
  <c r="H54" i="5"/>
  <c r="G54" i="5"/>
  <c r="F54" i="5"/>
  <c r="E54" i="5"/>
  <c r="D54" i="5"/>
  <c r="E53" i="5"/>
  <c r="F53" i="5"/>
  <c r="G53" i="5"/>
  <c r="H53" i="5"/>
  <c r="D53" i="5"/>
  <c r="E52" i="5"/>
  <c r="F52" i="5"/>
  <c r="G52" i="5"/>
  <c r="H52" i="5"/>
  <c r="D52" i="5"/>
  <c r="E51" i="5"/>
  <c r="F51" i="5"/>
  <c r="G51" i="5"/>
  <c r="H51" i="5"/>
  <c r="D51" i="5"/>
  <c r="J40" i="5"/>
  <c r="J41" i="5"/>
  <c r="J42" i="5"/>
  <c r="J43" i="5"/>
  <c r="J44" i="5"/>
  <c r="J45" i="5"/>
  <c r="J46" i="5"/>
  <c r="J47" i="5"/>
  <c r="J48" i="5"/>
  <c r="J49" i="5"/>
  <c r="J50" i="5"/>
  <c r="J39" i="5"/>
  <c r="I40" i="5"/>
  <c r="I41" i="5"/>
  <c r="I42" i="5"/>
  <c r="I43" i="5"/>
  <c r="I44" i="5"/>
  <c r="I45" i="5"/>
  <c r="I46" i="5"/>
  <c r="I47" i="5"/>
  <c r="I48" i="5"/>
  <c r="I49" i="5"/>
  <c r="I50" i="5"/>
  <c r="I39" i="5"/>
  <c r="D26" i="5"/>
  <c r="E26" i="5"/>
  <c r="F26" i="5"/>
  <c r="G26" i="5"/>
  <c r="H26" i="5"/>
  <c r="E25" i="5"/>
  <c r="F25" i="5"/>
  <c r="G25" i="5"/>
  <c r="H25" i="5"/>
  <c r="D25" i="5"/>
  <c r="E24" i="5"/>
  <c r="F24" i="5"/>
  <c r="G24" i="5"/>
  <c r="H24" i="5"/>
  <c r="D24" i="5"/>
  <c r="D23" i="5"/>
  <c r="E23" i="5"/>
  <c r="F23" i="5"/>
  <c r="G23" i="5"/>
  <c r="H23" i="5"/>
  <c r="E22" i="5"/>
  <c r="F22" i="5"/>
  <c r="G22" i="5"/>
  <c r="H22" i="5"/>
  <c r="D22" i="5"/>
  <c r="J13" i="5"/>
  <c r="J14" i="5"/>
  <c r="J15" i="5"/>
  <c r="J16" i="5"/>
  <c r="J17" i="5"/>
  <c r="J18" i="5"/>
  <c r="J19" i="5"/>
  <c r="J20" i="5"/>
  <c r="J21" i="5"/>
  <c r="J12" i="5"/>
  <c r="I13" i="5"/>
  <c r="I14" i="5"/>
  <c r="I15" i="5"/>
  <c r="I16" i="5"/>
  <c r="I17" i="5"/>
  <c r="I18" i="5"/>
  <c r="I19" i="5"/>
  <c r="I20" i="5"/>
  <c r="I21" i="5"/>
  <c r="I12" i="5"/>
  <c r="G12" i="1"/>
  <c r="H12" i="1"/>
  <c r="D35" i="4"/>
  <c r="E35" i="4"/>
  <c r="F35" i="4"/>
  <c r="H35" i="4"/>
  <c r="I35" i="4"/>
  <c r="J35" i="4"/>
  <c r="K35" i="4"/>
  <c r="M35" i="4"/>
  <c r="D36" i="4"/>
  <c r="E36" i="4"/>
  <c r="F36" i="4"/>
  <c r="H36" i="4"/>
  <c r="I36" i="4"/>
  <c r="J36" i="4"/>
  <c r="K36" i="4"/>
  <c r="M36" i="4"/>
  <c r="D37" i="4"/>
  <c r="E37" i="4"/>
  <c r="F37" i="4"/>
  <c r="H37" i="4"/>
  <c r="I37" i="4"/>
  <c r="J37" i="4"/>
  <c r="K37" i="4"/>
  <c r="M37" i="4"/>
  <c r="D38" i="4"/>
  <c r="E38" i="4"/>
  <c r="F38" i="4"/>
  <c r="H38" i="4"/>
  <c r="I38" i="4"/>
  <c r="J38" i="4"/>
  <c r="K38" i="4"/>
  <c r="M38" i="4"/>
  <c r="D39" i="4"/>
  <c r="E39" i="4"/>
  <c r="F39" i="4"/>
  <c r="H39" i="4"/>
  <c r="I39" i="4"/>
  <c r="J39" i="4"/>
  <c r="K39" i="4"/>
  <c r="M39" i="4"/>
  <c r="D40" i="4"/>
  <c r="E40" i="4"/>
  <c r="F40" i="4"/>
  <c r="H40" i="4"/>
  <c r="I40" i="4"/>
  <c r="J40" i="4"/>
  <c r="K40" i="4"/>
  <c r="M40" i="4"/>
  <c r="D41" i="4"/>
  <c r="E41" i="4"/>
  <c r="F41" i="4"/>
  <c r="H41" i="4"/>
  <c r="I41" i="4"/>
  <c r="J41" i="4"/>
  <c r="K41" i="4"/>
  <c r="M41" i="4"/>
  <c r="D42" i="4"/>
  <c r="E42" i="4"/>
  <c r="F42" i="4"/>
  <c r="H42" i="4"/>
  <c r="I42" i="4"/>
  <c r="J42" i="4"/>
  <c r="K42" i="4"/>
  <c r="M42" i="4"/>
  <c r="D43" i="4"/>
  <c r="E43" i="4"/>
  <c r="F43" i="4"/>
  <c r="H43" i="4"/>
  <c r="I43" i="4"/>
  <c r="J43" i="4"/>
  <c r="K43" i="4"/>
  <c r="M43" i="4"/>
  <c r="D34" i="4"/>
  <c r="E34" i="4"/>
  <c r="F34" i="4"/>
  <c r="H34" i="4"/>
  <c r="I34" i="4"/>
  <c r="J34" i="4"/>
  <c r="K34" i="4"/>
  <c r="M34" i="4"/>
  <c r="L35" i="4"/>
  <c r="L36" i="4"/>
  <c r="L37" i="4"/>
  <c r="L38" i="4"/>
  <c r="L39" i="4"/>
  <c r="L40" i="4"/>
  <c r="L41" i="4"/>
  <c r="L42" i="4"/>
  <c r="L43" i="4"/>
  <c r="K14" i="4"/>
  <c r="K15" i="4"/>
  <c r="K16" i="4"/>
  <c r="K17" i="4"/>
  <c r="K18" i="4"/>
  <c r="K19" i="4"/>
  <c r="K20" i="4"/>
  <c r="K21" i="4"/>
  <c r="K22" i="4"/>
  <c r="K13" i="4"/>
  <c r="J14" i="4"/>
  <c r="L14" i="4"/>
  <c r="J15" i="4"/>
  <c r="L15" i="4"/>
  <c r="J16" i="4"/>
  <c r="L16" i="4"/>
  <c r="J17" i="4"/>
  <c r="L17" i="4"/>
  <c r="J18" i="4"/>
  <c r="L18" i="4"/>
  <c r="J19" i="4"/>
  <c r="L19" i="4"/>
  <c r="J20" i="4"/>
  <c r="L20" i="4"/>
  <c r="J21" i="4"/>
  <c r="L21" i="4"/>
  <c r="J22" i="4"/>
  <c r="L22" i="4"/>
  <c r="J13" i="4"/>
  <c r="L13" i="4"/>
  <c r="H14" i="4"/>
  <c r="H15" i="4"/>
  <c r="H16" i="4"/>
  <c r="H17" i="4"/>
  <c r="H18" i="4"/>
  <c r="H19" i="4"/>
  <c r="H20" i="4"/>
  <c r="H21" i="4"/>
  <c r="H22" i="4"/>
  <c r="H13" i="4"/>
  <c r="G14" i="4"/>
  <c r="I14" i="4"/>
  <c r="G15" i="4"/>
  <c r="I15" i="4"/>
  <c r="G16" i="4"/>
  <c r="I16" i="4"/>
  <c r="G17" i="4"/>
  <c r="I17" i="4"/>
  <c r="G18" i="4"/>
  <c r="I18" i="4"/>
  <c r="G19" i="4"/>
  <c r="I19" i="4"/>
  <c r="G20" i="4"/>
  <c r="I20" i="4"/>
  <c r="G21" i="4"/>
  <c r="I21" i="4"/>
  <c r="G22" i="4"/>
  <c r="I22" i="4"/>
  <c r="G13" i="4"/>
  <c r="I13" i="4"/>
  <c r="E14" i="4"/>
  <c r="E15" i="4"/>
  <c r="E16" i="4"/>
  <c r="E17" i="4"/>
  <c r="E18" i="4"/>
  <c r="E19" i="4"/>
  <c r="E20" i="4"/>
  <c r="E21" i="4"/>
  <c r="E22" i="4"/>
  <c r="E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13" i="4"/>
  <c r="F13" i="4"/>
  <c r="G39" i="3"/>
  <c r="E39" i="3"/>
  <c r="F39" i="3"/>
  <c r="H39" i="3"/>
  <c r="K39" i="3"/>
  <c r="I39" i="3"/>
  <c r="J39" i="3"/>
  <c r="L39" i="3"/>
  <c r="G40" i="3"/>
  <c r="E40" i="3"/>
  <c r="F40" i="3"/>
  <c r="H40" i="3"/>
  <c r="K40" i="3"/>
  <c r="I40" i="3"/>
  <c r="J40" i="3"/>
  <c r="L40" i="3"/>
  <c r="G41" i="3"/>
  <c r="E41" i="3"/>
  <c r="F41" i="3"/>
  <c r="H41" i="3"/>
  <c r="K41" i="3"/>
  <c r="I41" i="3"/>
  <c r="J41" i="3"/>
  <c r="L41" i="3"/>
  <c r="G42" i="3"/>
  <c r="E42" i="3"/>
  <c r="F42" i="3"/>
  <c r="H42" i="3"/>
  <c r="K42" i="3"/>
  <c r="I42" i="3"/>
  <c r="J42" i="3"/>
  <c r="L42" i="3"/>
  <c r="G43" i="3"/>
  <c r="E43" i="3"/>
  <c r="F43" i="3"/>
  <c r="H43" i="3"/>
  <c r="K43" i="3"/>
  <c r="I43" i="3"/>
  <c r="J43" i="3"/>
  <c r="L43" i="3"/>
  <c r="G44" i="3"/>
  <c r="E44" i="3"/>
  <c r="F44" i="3"/>
  <c r="H44" i="3"/>
  <c r="K44" i="3"/>
  <c r="I44" i="3"/>
  <c r="J44" i="3"/>
  <c r="L44" i="3"/>
  <c r="G45" i="3"/>
  <c r="E45" i="3"/>
  <c r="F45" i="3"/>
  <c r="H45" i="3"/>
  <c r="K45" i="3"/>
  <c r="I45" i="3"/>
  <c r="J45" i="3"/>
  <c r="L45" i="3"/>
  <c r="G46" i="3"/>
  <c r="E46" i="3"/>
  <c r="F46" i="3"/>
  <c r="H46" i="3"/>
  <c r="K46" i="3"/>
  <c r="I46" i="3"/>
  <c r="J46" i="3"/>
  <c r="L46" i="3"/>
  <c r="G47" i="3"/>
  <c r="E47" i="3"/>
  <c r="F47" i="3"/>
  <c r="H47" i="3"/>
  <c r="K47" i="3"/>
  <c r="I47" i="3"/>
  <c r="J47" i="3"/>
  <c r="L47" i="3"/>
  <c r="G38" i="3"/>
  <c r="E38" i="3"/>
  <c r="F38" i="3"/>
  <c r="H38" i="3"/>
  <c r="K38" i="3"/>
  <c r="I38" i="3"/>
  <c r="J38" i="3"/>
  <c r="L38" i="3"/>
  <c r="E20" i="3"/>
  <c r="G20" i="3"/>
  <c r="E19" i="3"/>
  <c r="G19" i="3"/>
  <c r="E18" i="3"/>
  <c r="G18" i="3"/>
  <c r="E17" i="3"/>
  <c r="G17" i="3"/>
  <c r="E16" i="3"/>
  <c r="G16" i="3"/>
  <c r="E15" i="3"/>
  <c r="G15" i="3"/>
  <c r="E14" i="3"/>
  <c r="G14" i="3"/>
  <c r="E13" i="3"/>
  <c r="G13" i="3"/>
  <c r="E12" i="3"/>
  <c r="G12" i="3"/>
  <c r="E11" i="3"/>
  <c r="G11" i="3"/>
  <c r="H22" i="2"/>
  <c r="I22" i="2"/>
  <c r="J22" i="2"/>
  <c r="H21" i="2"/>
  <c r="I21" i="2"/>
  <c r="J21" i="2"/>
  <c r="H20" i="2"/>
  <c r="I20" i="2"/>
  <c r="J20" i="2"/>
  <c r="H17" i="2"/>
  <c r="I17" i="2"/>
  <c r="J17" i="2"/>
  <c r="H16" i="2"/>
  <c r="I16" i="2"/>
  <c r="J16" i="2"/>
  <c r="H10" i="2"/>
  <c r="I10" i="2"/>
  <c r="H8" i="2"/>
  <c r="I8" i="2"/>
  <c r="J8" i="2"/>
  <c r="H19" i="2"/>
  <c r="L34" i="4"/>
  <c r="I12" i="3"/>
  <c r="H12" i="3"/>
  <c r="J12" i="3"/>
  <c r="I14" i="3"/>
  <c r="H14" i="3"/>
  <c r="J14" i="3"/>
  <c r="I16" i="3"/>
  <c r="H16" i="3"/>
  <c r="J16" i="3"/>
  <c r="I18" i="3"/>
  <c r="H18" i="3"/>
  <c r="J18" i="3"/>
  <c r="H20" i="3"/>
  <c r="I20" i="3"/>
  <c r="J20" i="3"/>
  <c r="I11" i="3"/>
  <c r="H11" i="3"/>
  <c r="I13" i="3"/>
  <c r="H13" i="3"/>
  <c r="J13" i="3"/>
  <c r="I15" i="3"/>
  <c r="H15" i="3"/>
  <c r="J15" i="3"/>
  <c r="I17" i="3"/>
  <c r="H17" i="3"/>
  <c r="J17" i="3"/>
  <c r="I19" i="3"/>
  <c r="H19" i="3"/>
  <c r="J19" i="3"/>
  <c r="I19" i="2"/>
  <c r="J19" i="2"/>
  <c r="J10" i="2"/>
  <c r="H18" i="2"/>
  <c r="H15" i="2"/>
  <c r="H14" i="2"/>
  <c r="H13" i="2"/>
  <c r="H9" i="2"/>
  <c r="H12" i="2"/>
  <c r="H11" i="2"/>
  <c r="K17" i="3"/>
  <c r="L17" i="3"/>
  <c r="K13" i="3"/>
  <c r="L13" i="3"/>
  <c r="K20" i="3"/>
  <c r="L20" i="3"/>
  <c r="K18" i="3"/>
  <c r="L18" i="3"/>
  <c r="K14" i="3"/>
  <c r="L14" i="3"/>
  <c r="K19" i="3"/>
  <c r="L19" i="3"/>
  <c r="K15" i="3"/>
  <c r="L15" i="3"/>
  <c r="K16" i="3"/>
  <c r="L16" i="3"/>
  <c r="K12" i="3"/>
  <c r="L12" i="3"/>
  <c r="J11" i="3"/>
  <c r="I11" i="2"/>
  <c r="J11" i="2"/>
  <c r="I9" i="2"/>
  <c r="J9" i="2"/>
  <c r="I14" i="2"/>
  <c r="J14" i="2"/>
  <c r="I18" i="2"/>
  <c r="J18" i="2"/>
  <c r="I12" i="2"/>
  <c r="J12" i="2"/>
  <c r="I13" i="2"/>
  <c r="J13" i="2"/>
  <c r="I15" i="2"/>
  <c r="J15" i="2"/>
  <c r="G26" i="1"/>
  <c r="H26" i="1"/>
  <c r="I26" i="1"/>
  <c r="G25" i="1"/>
  <c r="H25" i="1"/>
  <c r="I25" i="1"/>
  <c r="G24" i="1"/>
  <c r="H24" i="1"/>
  <c r="I24" i="1"/>
  <c r="G23" i="1"/>
  <c r="H23" i="1"/>
  <c r="I23" i="1"/>
  <c r="G22" i="1"/>
  <c r="H22" i="1"/>
  <c r="I22" i="1"/>
  <c r="G21" i="1"/>
  <c r="H21" i="1"/>
  <c r="I21" i="1"/>
  <c r="G20" i="1"/>
  <c r="H20" i="1"/>
  <c r="I20" i="1"/>
  <c r="G19" i="1"/>
  <c r="H19" i="1"/>
  <c r="I19" i="1"/>
  <c r="G18" i="1"/>
  <c r="H18" i="1"/>
  <c r="I18" i="1"/>
  <c r="G17" i="1"/>
  <c r="H17" i="1"/>
  <c r="I17" i="1"/>
  <c r="G16" i="1"/>
  <c r="H16" i="1"/>
  <c r="I16" i="1"/>
  <c r="G15" i="1"/>
  <c r="H15" i="1"/>
  <c r="I15" i="1"/>
  <c r="G14" i="1"/>
  <c r="H14" i="1"/>
  <c r="I14" i="1"/>
  <c r="G13" i="1"/>
  <c r="H13" i="1"/>
  <c r="I13" i="1"/>
  <c r="I12" i="1"/>
  <c r="K11" i="3"/>
  <c r="L11" i="3"/>
  <c r="I25" i="5" l="1"/>
  <c r="I24" i="5"/>
  <c r="I23" i="5"/>
  <c r="I22" i="5"/>
  <c r="J25" i="5"/>
  <c r="J24" i="5"/>
  <c r="J23" i="5"/>
  <c r="J22" i="5"/>
  <c r="I54" i="5"/>
  <c r="I53" i="5"/>
  <c r="I52" i="5"/>
  <c r="I51" i="5"/>
  <c r="J54" i="5"/>
  <c r="J53" i="5"/>
  <c r="J52" i="5"/>
  <c r="J5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<sst xmlns="http://schemas.openxmlformats.org/spreadsheetml/2006/main" count="266" uniqueCount="212">
  <si>
    <t>DAFTAR PENJUALAN BUKU</t>
  </si>
  <si>
    <t>CV. CEPAT CERDAS</t>
  </si>
  <si>
    <t>NO</t>
  </si>
  <si>
    <t>NAMA BARANG</t>
  </si>
  <si>
    <t>PENERBIT EDISI</t>
  </si>
  <si>
    <t>HARGA SATUAN</t>
  </si>
  <si>
    <t>JUMLAH UNIT</t>
  </si>
  <si>
    <t>JUMLAH HARGA</t>
  </si>
  <si>
    <t>DISKON 20%</t>
  </si>
  <si>
    <t>TOTAL HARGA</t>
  </si>
  <si>
    <t>Microsoft Windows</t>
  </si>
  <si>
    <t>Microsoft Word</t>
  </si>
  <si>
    <t>Microsoft Excel</t>
  </si>
  <si>
    <t>Microsoft Power Point</t>
  </si>
  <si>
    <t>Microsoft Access</t>
  </si>
  <si>
    <t>Mengetik Cepat</t>
  </si>
  <si>
    <t>Mesin-Mesin Bisnis</t>
  </si>
  <si>
    <t>Siklus Akutansi</t>
  </si>
  <si>
    <t>Akutansi Keuangan</t>
  </si>
  <si>
    <t>Akutansi Biaya</t>
  </si>
  <si>
    <t>Akutansi Perpajakan</t>
  </si>
  <si>
    <t>Surat Menyurat</t>
  </si>
  <si>
    <t>Matematika</t>
  </si>
  <si>
    <t>Bahasa Inggris</t>
  </si>
  <si>
    <t>Pendidikan Agama</t>
  </si>
  <si>
    <t>Komputindo</t>
  </si>
  <si>
    <t>Elek Media</t>
  </si>
  <si>
    <t>Gramedia</t>
  </si>
  <si>
    <t>Syailendra</t>
  </si>
  <si>
    <t>Jogya</t>
  </si>
  <si>
    <t>Airlangga</t>
  </si>
  <si>
    <t>Iked Solo</t>
  </si>
  <si>
    <t>Asri Media</t>
  </si>
  <si>
    <t>Surakarta</t>
  </si>
  <si>
    <t>Wali Songo</t>
  </si>
  <si>
    <t>DAFTAR PEMBELIAN BARANG FURNITURE</t>
  </si>
  <si>
    <t>PT. JIDANI UKIR SEJATI</t>
  </si>
  <si>
    <t>MEREK BARANG</t>
  </si>
  <si>
    <t>HARGA BELI</t>
  </si>
  <si>
    <t>BIAYA ONGKOS</t>
  </si>
  <si>
    <t>Tempat Tidur Single</t>
  </si>
  <si>
    <t>Tempat Tidur Double</t>
  </si>
  <si>
    <t>Tempat Tidur Tingkat</t>
  </si>
  <si>
    <t>Meja Hias</t>
  </si>
  <si>
    <t>Meja TV</t>
  </si>
  <si>
    <t>Mejat Tolet</t>
  </si>
  <si>
    <t>Meja Makan</t>
  </si>
  <si>
    <t>Meja Belajar</t>
  </si>
  <si>
    <t>Bangku Sofa</t>
  </si>
  <si>
    <t>Bangku Teras</t>
  </si>
  <si>
    <t>Bangku Goyang</t>
  </si>
  <si>
    <t>Kursi Putar</t>
  </si>
  <si>
    <t>Lemari Pakaian</t>
  </si>
  <si>
    <t>Lemari Pajangan</t>
  </si>
  <si>
    <t>Kitchen Set</t>
  </si>
  <si>
    <t>Ligna</t>
  </si>
  <si>
    <t>Olympic</t>
  </si>
  <si>
    <t>Columbia</t>
  </si>
  <si>
    <t>PPN              10%</t>
  </si>
  <si>
    <t>LAPORAN PENJUALAN BARANG ELEKTRONIK</t>
  </si>
  <si>
    <t>PT. JIRSA ELEKTRIK</t>
  </si>
  <si>
    <t>JUMLAH TERJUAL</t>
  </si>
  <si>
    <t>BONUS 1%</t>
  </si>
  <si>
    <t>PPN        5%</t>
  </si>
  <si>
    <t>LABA BERSIH</t>
  </si>
  <si>
    <t>Televisi Toshiba 20</t>
  </si>
  <si>
    <t>Lemari Es Gold Star</t>
  </si>
  <si>
    <t>VCD Compo Sony</t>
  </si>
  <si>
    <t>Tape Deck Kenwood</t>
  </si>
  <si>
    <t>Mini Compo Polytron</t>
  </si>
  <si>
    <t>Speaker Activ Akari</t>
  </si>
  <si>
    <t>Microwave Sharp</t>
  </si>
  <si>
    <t>AC Split National</t>
  </si>
  <si>
    <t>Mesin Cuci Samsung</t>
  </si>
  <si>
    <t>Kipas Angin Maspion</t>
  </si>
  <si>
    <t>HARGA    BELI</t>
  </si>
  <si>
    <t>LAPORAN GAJI PENGAWAI</t>
  </si>
  <si>
    <t>PT. SELARAS MAKMUR</t>
  </si>
  <si>
    <t>Gaji Bersih</t>
  </si>
  <si>
    <t>Gaji Kotor</t>
  </si>
  <si>
    <t>Tunjangan</t>
  </si>
  <si>
    <t>UANG</t>
  </si>
  <si>
    <t>Gaji Pokok</t>
  </si>
  <si>
    <t>Jabatan Posisi</t>
  </si>
  <si>
    <t>Nama Pegawai</t>
  </si>
  <si>
    <t>No</t>
  </si>
  <si>
    <t>Potongan</t>
  </si>
  <si>
    <t>Trans</t>
  </si>
  <si>
    <t>Makanan</t>
  </si>
  <si>
    <t xml:space="preserve">Astek </t>
  </si>
  <si>
    <t>Askes</t>
  </si>
  <si>
    <t>PPh</t>
  </si>
  <si>
    <t>Marseilina</t>
  </si>
  <si>
    <t>Jaqulin</t>
  </si>
  <si>
    <t>Aldy Zahlan</t>
  </si>
  <si>
    <t>Ryan Muntahar</t>
  </si>
  <si>
    <t>Fenny Laura</t>
  </si>
  <si>
    <t>Camelia Linda</t>
  </si>
  <si>
    <t>Friska Susiyanti</t>
  </si>
  <si>
    <t>Regi Darma</t>
  </si>
  <si>
    <t>Efry Jidan</t>
  </si>
  <si>
    <t>Reza Syamlawi</t>
  </si>
  <si>
    <t>HRD</t>
  </si>
  <si>
    <t>Finance</t>
  </si>
  <si>
    <t>Accounting</t>
  </si>
  <si>
    <t>Purchase</t>
  </si>
  <si>
    <t>EDP</t>
  </si>
  <si>
    <t>Operator</t>
  </si>
  <si>
    <t>Secretary</t>
  </si>
  <si>
    <t>Supervisor</t>
  </si>
  <si>
    <t>Advertising</t>
  </si>
  <si>
    <t>Marketing</t>
  </si>
  <si>
    <t>DAFTAR HARGA KREDIT KOMPUTER</t>
  </si>
  <si>
    <t>A&amp;E COMPUTER</t>
  </si>
  <si>
    <t>JENIS KOMPUTER</t>
  </si>
  <si>
    <t>HARGA CASH SATUAN</t>
  </si>
  <si>
    <t>ANGSURAN 12 BULAN</t>
  </si>
  <si>
    <t>ANGSURAN 24 BULAN</t>
  </si>
  <si>
    <t>ANGSURAN 32 BULAN</t>
  </si>
  <si>
    <t>BIAYA per Bln</t>
  </si>
  <si>
    <t>BUNGA  5%</t>
  </si>
  <si>
    <t>BUNGA 10%</t>
  </si>
  <si>
    <t>BUNGA 15%</t>
  </si>
  <si>
    <t>Pentium 1 - 200 Mhz</t>
  </si>
  <si>
    <t>Pentium 1 - 233 Mhz</t>
  </si>
  <si>
    <t>Pentium 2 - 300 Mhz</t>
  </si>
  <si>
    <t>Pentium 2 - 500 Mhz</t>
  </si>
  <si>
    <t>Pentium 2 - 600 Mhz</t>
  </si>
  <si>
    <t>Pentium 3 - 800 Mhz</t>
  </si>
  <si>
    <t>Pentium 3 - 900 Mhz</t>
  </si>
  <si>
    <t>Pentium 4 - 1000 Mhz</t>
  </si>
  <si>
    <t>Pentium 4 - 1100 Mhz</t>
  </si>
  <si>
    <t>Pentium 4 - 1200 Mhz</t>
  </si>
  <si>
    <t>BAYAR per Bln</t>
  </si>
  <si>
    <t>MERK MOTOR</t>
  </si>
  <si>
    <t>HARGA JUAL Off TR</t>
  </si>
  <si>
    <t>BIAYA BBN 10%</t>
  </si>
  <si>
    <t>PPN &amp; ADM 8%</t>
  </si>
  <si>
    <t>HARGA CASH (On TR)</t>
  </si>
  <si>
    <t>LAMA KREDIT (BULAN)</t>
  </si>
  <si>
    <t>UANG MUKA 20%</t>
  </si>
  <si>
    <t>SISA HARGA</t>
  </si>
  <si>
    <t>BUNGA 1% per Bln</t>
  </si>
  <si>
    <t>TOTAL HARGA KREDIT</t>
  </si>
  <si>
    <t>BIAYA ANGS. Per  Bln</t>
  </si>
  <si>
    <t>SELISIH HARGA C &amp; K</t>
  </si>
  <si>
    <t>Honda Legenda</t>
  </si>
  <si>
    <t>Honda Supra V</t>
  </si>
  <si>
    <t xml:space="preserve">Honda Supra </t>
  </si>
  <si>
    <t>Honda Supra X</t>
  </si>
  <si>
    <t>Honda Kharisma</t>
  </si>
  <si>
    <t>Honda Kirana</t>
  </si>
  <si>
    <t>Honda Tiger 2000</t>
  </si>
  <si>
    <t>Honda Mega Pro</t>
  </si>
  <si>
    <t>Honda GL Max</t>
  </si>
  <si>
    <t>Honda Nova Sonic</t>
  </si>
  <si>
    <t>PERHITUNGAN HARGA KREDIT MOTOR HONDA</t>
  </si>
  <si>
    <t>PT. TREND MOTOR</t>
  </si>
  <si>
    <t>JUMLAH PENJUALAN SAHAM</t>
  </si>
  <si>
    <t>BULAN JANUARI 2003</t>
  </si>
  <si>
    <t>BURSA EFEK JAKARTA</t>
  </si>
  <si>
    <t xml:space="preserve">NAMA SAHAM </t>
  </si>
  <si>
    <t>JENIS USAHA</t>
  </si>
  <si>
    <t>PENJUALAN PER MINGGU</t>
  </si>
  <si>
    <t>JUMLAH JUAL</t>
  </si>
  <si>
    <t>RATA-2 JUAL</t>
  </si>
  <si>
    <t>PT. Indah Perkasa</t>
  </si>
  <si>
    <t>PT. Usaha Grup</t>
  </si>
  <si>
    <t>PT. Hasil Guna</t>
  </si>
  <si>
    <t>PT. Makmur Sejati</t>
  </si>
  <si>
    <t>PT. Buana Mandiri</t>
  </si>
  <si>
    <t>PT. Sejahtera Abadi</t>
  </si>
  <si>
    <t>PT. Jidan Jaya</t>
  </si>
  <si>
    <t>PT. Jirsa Collection</t>
  </si>
  <si>
    <t>PT. Cahaya Terang</t>
  </si>
  <si>
    <t>PT. Sinar Rembulan</t>
  </si>
  <si>
    <t>Manufaktur</t>
  </si>
  <si>
    <t>Perdagangan</t>
  </si>
  <si>
    <t>Jasa Transportasi</t>
  </si>
  <si>
    <t>Jasa Usaha</t>
  </si>
  <si>
    <t>Jumlah Total Jual</t>
  </si>
  <si>
    <t>Rata-Rata Penjualan</t>
  </si>
  <si>
    <t>Penjualan Tertinggi</t>
  </si>
  <si>
    <t>Penjualan Terendah</t>
  </si>
  <si>
    <t>Banyaknya Saham</t>
  </si>
  <si>
    <t>Jumlah Manufaktur</t>
  </si>
  <si>
    <t>DATA SENSUS PENDUDUK PERIODE 1996 -2000</t>
  </si>
  <si>
    <t>KOTAMADYA JAKARTA BARAT</t>
  </si>
  <si>
    <t>NAMA KELURAHAN</t>
  </si>
  <si>
    <t>KECAMATAN</t>
  </si>
  <si>
    <t>JUMLAH PENDUDUKK</t>
  </si>
  <si>
    <t>Sukabumi Utara</t>
  </si>
  <si>
    <t>Sukabumi Selatan</t>
  </si>
  <si>
    <t>Kelapa Dua</t>
  </si>
  <si>
    <t>Kebon Jeruk</t>
  </si>
  <si>
    <t>Kedoya Utara</t>
  </si>
  <si>
    <t>Kedoya Selatan</t>
  </si>
  <si>
    <t>Srengseng</t>
  </si>
  <si>
    <t>Joglo</t>
  </si>
  <si>
    <t>Meruya Utara</t>
  </si>
  <si>
    <t>Meruya Selatan</t>
  </si>
  <si>
    <t>Kembangan Utara</t>
  </si>
  <si>
    <t>Kembangan Selatan</t>
  </si>
  <si>
    <t>Kembangan</t>
  </si>
  <si>
    <t>JUMLAH TOTAL</t>
  </si>
  <si>
    <t>RATA-2 JUMLAH</t>
  </si>
  <si>
    <t>Jumlah Penduduk</t>
  </si>
  <si>
    <t>Rata-Rata Jumlah</t>
  </si>
  <si>
    <t>Jumlah Tertinggi</t>
  </si>
  <si>
    <t>Jumlah Terendah</t>
  </si>
  <si>
    <t>Banyak Kec.Kb.Jeruk</t>
  </si>
  <si>
    <t xml:space="preserve">note: pak mau yang banyak kec kb jeruk kok hasilnya 0 padahal rumusnya bener?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</si>
</sst>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p&quot;#,##0;[Red]&quot;Rp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/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26"/>
  <sheetViews>
    <sheetView workbookViewId="0">
      <selection activeCell="H12" sqref="H12"/>
    </sheetView>
  </sheetViews>
  <sheetFormatPr defaultRowHeight="15" x14ac:dyDescent="0.25"/>
  <cols>
    <col min="1" max="1" width="3.85546875" customWidth="1"/>
    <col min="3" max="3" width="13.7109375" customWidth="1"/>
    <col min="4" max="4" width="11.7109375" customWidth="1"/>
    <col min="5" max="5" width="13.42578125" customWidth="1"/>
    <col min="6" max="6" width="11.28515625" customWidth="1"/>
    <col min="7" max="7" width="12.28515625" customWidth="1"/>
    <col min="8" max="8" width="11.28515625" customWidth="1"/>
    <col min="9" max="9" width="11.140625" customWidth="1"/>
  </cols>
  <sheetData>
    <row r="7" spans="1:9" ht="21" x14ac:dyDescent="0.35">
      <c r="D7" s="17" t="s">
        <v>0</v>
      </c>
      <c r="E7" s="17"/>
      <c r="F7" s="17"/>
      <c r="G7" s="17"/>
    </row>
    <row r="8" spans="1:9" ht="21" x14ac:dyDescent="0.35">
      <c r="D8" s="16" t="s">
        <v>1</v>
      </c>
      <c r="E8" s="17"/>
      <c r="F8" s="17"/>
      <c r="G8" s="17"/>
    </row>
    <row r="10" spans="1:9" x14ac:dyDescent="0.25">
      <c r="A10" s="13" t="s">
        <v>2</v>
      </c>
      <c r="B10" s="13" t="s">
        <v>3</v>
      </c>
      <c r="C10" s="13"/>
      <c r="D10" s="14" t="s">
        <v>4</v>
      </c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</row>
    <row r="11" spans="1:9" x14ac:dyDescent="0.25">
      <c r="A11" s="13"/>
      <c r="B11" s="13"/>
      <c r="C11" s="13"/>
      <c r="D11" s="14"/>
      <c r="E11" s="15"/>
      <c r="F11" s="14"/>
      <c r="G11" s="14"/>
      <c r="H11" s="14"/>
      <c r="I11" s="15"/>
    </row>
    <row r="12" spans="1:9" x14ac:dyDescent="0.25">
      <c r="A12" s="3">
        <v>1</v>
      </c>
      <c r="B12" s="12" t="s">
        <v>10</v>
      </c>
      <c r="C12" s="12"/>
      <c r="D12" s="4" t="s">
        <v>25</v>
      </c>
      <c r="E12" s="5">
        <v>15000</v>
      </c>
      <c r="F12" s="3">
        <v>3</v>
      </c>
      <c r="G12" s="5">
        <f t="shared" ref="G12:G26" si="0">E12*F12</f>
        <v>45000</v>
      </c>
      <c r="H12" s="5">
        <f>G12*20%</f>
        <v>9000</v>
      </c>
      <c r="I12" s="5">
        <f t="shared" ref="I12:I26" si="1">G12-H12</f>
        <v>36000</v>
      </c>
    </row>
    <row r="13" spans="1:9" x14ac:dyDescent="0.25">
      <c r="A13" s="3">
        <v>2</v>
      </c>
      <c r="B13" s="12" t="s">
        <v>11</v>
      </c>
      <c r="C13" s="12"/>
      <c r="D13" s="4" t="s">
        <v>26</v>
      </c>
      <c r="E13" s="5">
        <v>22500</v>
      </c>
      <c r="F13" s="3">
        <v>5</v>
      </c>
      <c r="G13" s="5">
        <f t="shared" si="0"/>
        <v>112500</v>
      </c>
      <c r="H13" s="5">
        <f t="shared" ref="H13:H26" si="2">G13*20%</f>
        <v>22500</v>
      </c>
      <c r="I13" s="5">
        <f t="shared" si="1"/>
        <v>90000</v>
      </c>
    </row>
    <row r="14" spans="1:9" x14ac:dyDescent="0.25">
      <c r="A14" s="3">
        <v>3</v>
      </c>
      <c r="B14" s="12" t="s">
        <v>12</v>
      </c>
      <c r="C14" s="12"/>
      <c r="D14" s="4" t="s">
        <v>27</v>
      </c>
      <c r="E14" s="5">
        <v>25000</v>
      </c>
      <c r="F14" s="3">
        <v>8</v>
      </c>
      <c r="G14" s="5">
        <f t="shared" si="0"/>
        <v>200000</v>
      </c>
      <c r="H14" s="5">
        <f t="shared" si="2"/>
        <v>40000</v>
      </c>
      <c r="I14" s="5">
        <f t="shared" si="1"/>
        <v>160000</v>
      </c>
    </row>
    <row r="15" spans="1:9" x14ac:dyDescent="0.25">
      <c r="A15" s="3">
        <v>4</v>
      </c>
      <c r="B15" s="12" t="s">
        <v>13</v>
      </c>
      <c r="C15" s="12"/>
      <c r="D15" s="4" t="s">
        <v>26</v>
      </c>
      <c r="E15" s="5">
        <v>20000</v>
      </c>
      <c r="F15" s="3">
        <v>5</v>
      </c>
      <c r="G15" s="5">
        <f t="shared" si="0"/>
        <v>100000</v>
      </c>
      <c r="H15" s="5">
        <f t="shared" si="2"/>
        <v>20000</v>
      </c>
      <c r="I15" s="5">
        <f t="shared" si="1"/>
        <v>80000</v>
      </c>
    </row>
    <row r="16" spans="1:9" x14ac:dyDescent="0.25">
      <c r="A16" s="3">
        <v>5</v>
      </c>
      <c r="B16" s="12" t="s">
        <v>14</v>
      </c>
      <c r="C16" s="12"/>
      <c r="D16" s="4" t="s">
        <v>25</v>
      </c>
      <c r="E16" s="5">
        <v>21000</v>
      </c>
      <c r="F16" s="3">
        <v>4</v>
      </c>
      <c r="G16" s="5">
        <f t="shared" si="0"/>
        <v>84000</v>
      </c>
      <c r="H16" s="5">
        <f t="shared" si="2"/>
        <v>16800</v>
      </c>
      <c r="I16" s="5">
        <f t="shared" si="1"/>
        <v>67200</v>
      </c>
    </row>
    <row r="17" spans="1:9" x14ac:dyDescent="0.25">
      <c r="A17" s="3">
        <v>6</v>
      </c>
      <c r="B17" s="12" t="s">
        <v>15</v>
      </c>
      <c r="C17" s="12"/>
      <c r="D17" s="4" t="s">
        <v>28</v>
      </c>
      <c r="E17" s="5">
        <v>15000</v>
      </c>
      <c r="F17" s="3">
        <v>3</v>
      </c>
      <c r="G17" s="5">
        <f t="shared" si="0"/>
        <v>45000</v>
      </c>
      <c r="H17" s="5">
        <f t="shared" si="2"/>
        <v>9000</v>
      </c>
      <c r="I17" s="5">
        <f t="shared" si="1"/>
        <v>36000</v>
      </c>
    </row>
    <row r="18" spans="1:9" x14ac:dyDescent="0.25">
      <c r="A18" s="3">
        <v>7</v>
      </c>
      <c r="B18" s="12" t="s">
        <v>16</v>
      </c>
      <c r="C18" s="12"/>
      <c r="D18" s="4" t="s">
        <v>29</v>
      </c>
      <c r="E18" s="5">
        <v>12000</v>
      </c>
      <c r="F18" s="3">
        <v>6</v>
      </c>
      <c r="G18" s="5">
        <f t="shared" si="0"/>
        <v>72000</v>
      </c>
      <c r="H18" s="5">
        <f t="shared" si="2"/>
        <v>14400</v>
      </c>
      <c r="I18" s="5">
        <f t="shared" si="1"/>
        <v>57600</v>
      </c>
    </row>
    <row r="19" spans="1:9" x14ac:dyDescent="0.25">
      <c r="A19" s="3">
        <v>8</v>
      </c>
      <c r="B19" s="12" t="s">
        <v>17</v>
      </c>
      <c r="C19" s="12"/>
      <c r="D19" s="4" t="s">
        <v>30</v>
      </c>
      <c r="E19" s="5">
        <v>18000</v>
      </c>
      <c r="F19" s="3">
        <v>7</v>
      </c>
      <c r="G19" s="5">
        <f t="shared" si="0"/>
        <v>126000</v>
      </c>
      <c r="H19" s="5">
        <f t="shared" si="2"/>
        <v>25200</v>
      </c>
      <c r="I19" s="5">
        <f t="shared" si="1"/>
        <v>100800</v>
      </c>
    </row>
    <row r="20" spans="1:9" x14ac:dyDescent="0.25">
      <c r="A20" s="3">
        <v>9</v>
      </c>
      <c r="B20" s="12" t="s">
        <v>19</v>
      </c>
      <c r="C20" s="12"/>
      <c r="D20" s="4" t="s">
        <v>31</v>
      </c>
      <c r="E20" s="5">
        <v>17500</v>
      </c>
      <c r="F20" s="3">
        <v>5</v>
      </c>
      <c r="G20" s="5">
        <f t="shared" si="0"/>
        <v>87500</v>
      </c>
      <c r="H20" s="5">
        <f t="shared" si="2"/>
        <v>17500</v>
      </c>
      <c r="I20" s="5">
        <f t="shared" si="1"/>
        <v>70000</v>
      </c>
    </row>
    <row r="21" spans="1:9" x14ac:dyDescent="0.25">
      <c r="A21" s="3">
        <v>10</v>
      </c>
      <c r="B21" s="12" t="s">
        <v>18</v>
      </c>
      <c r="C21" s="12"/>
      <c r="D21" s="4" t="s">
        <v>32</v>
      </c>
      <c r="E21" s="5">
        <v>19000</v>
      </c>
      <c r="F21" s="3">
        <v>3</v>
      </c>
      <c r="G21" s="5">
        <f t="shared" si="0"/>
        <v>57000</v>
      </c>
      <c r="H21" s="5">
        <f t="shared" si="2"/>
        <v>11400</v>
      </c>
      <c r="I21" s="5">
        <f t="shared" si="1"/>
        <v>45600</v>
      </c>
    </row>
    <row r="22" spans="1:9" x14ac:dyDescent="0.25">
      <c r="A22" s="3">
        <v>11</v>
      </c>
      <c r="B22" s="12" t="s">
        <v>20</v>
      </c>
      <c r="C22" s="12"/>
      <c r="D22" s="4" t="s">
        <v>30</v>
      </c>
      <c r="E22" s="5">
        <v>16000</v>
      </c>
      <c r="F22" s="3">
        <v>6</v>
      </c>
      <c r="G22" s="5">
        <f t="shared" si="0"/>
        <v>96000</v>
      </c>
      <c r="H22" s="5">
        <f t="shared" si="2"/>
        <v>19200</v>
      </c>
      <c r="I22" s="5">
        <f t="shared" si="1"/>
        <v>76800</v>
      </c>
    </row>
    <row r="23" spans="1:9" x14ac:dyDescent="0.25">
      <c r="A23" s="3">
        <v>12</v>
      </c>
      <c r="B23" s="12" t="s">
        <v>21</v>
      </c>
      <c r="C23" s="12"/>
      <c r="D23" s="4" t="s">
        <v>31</v>
      </c>
      <c r="E23" s="5">
        <v>11000</v>
      </c>
      <c r="F23" s="3">
        <v>4</v>
      </c>
      <c r="G23" s="5">
        <f t="shared" si="0"/>
        <v>44000</v>
      </c>
      <c r="H23" s="5">
        <f t="shared" si="2"/>
        <v>8800</v>
      </c>
      <c r="I23" s="5">
        <f t="shared" si="1"/>
        <v>35200</v>
      </c>
    </row>
    <row r="24" spans="1:9" x14ac:dyDescent="0.25">
      <c r="A24" s="3">
        <v>13</v>
      </c>
      <c r="B24" s="12" t="s">
        <v>22</v>
      </c>
      <c r="C24" s="12"/>
      <c r="D24" s="4" t="s">
        <v>33</v>
      </c>
      <c r="E24" s="5">
        <v>12500</v>
      </c>
      <c r="F24" s="3">
        <v>3</v>
      </c>
      <c r="G24" s="5">
        <f t="shared" si="0"/>
        <v>37500</v>
      </c>
      <c r="H24" s="5">
        <f t="shared" si="2"/>
        <v>7500</v>
      </c>
      <c r="I24" s="5">
        <f t="shared" si="1"/>
        <v>30000</v>
      </c>
    </row>
    <row r="25" spans="1:9" x14ac:dyDescent="0.25">
      <c r="A25" s="3">
        <v>14</v>
      </c>
      <c r="B25" s="12" t="s">
        <v>23</v>
      </c>
      <c r="C25" s="12"/>
      <c r="D25" s="4" t="s">
        <v>28</v>
      </c>
      <c r="E25" s="5">
        <v>13000</v>
      </c>
      <c r="F25" s="3">
        <v>8</v>
      </c>
      <c r="G25" s="5">
        <f t="shared" si="0"/>
        <v>104000</v>
      </c>
      <c r="H25" s="5">
        <f t="shared" si="2"/>
        <v>20800</v>
      </c>
      <c r="I25" s="5">
        <f t="shared" si="1"/>
        <v>83200</v>
      </c>
    </row>
    <row r="26" spans="1:9" x14ac:dyDescent="0.25">
      <c r="A26" s="3">
        <v>15</v>
      </c>
      <c r="B26" s="12" t="s">
        <v>24</v>
      </c>
      <c r="C26" s="12"/>
      <c r="D26" s="4" t="s">
        <v>34</v>
      </c>
      <c r="E26" s="5">
        <v>8000</v>
      </c>
      <c r="F26" s="3">
        <v>5</v>
      </c>
      <c r="G26" s="5">
        <f t="shared" si="0"/>
        <v>40000</v>
      </c>
      <c r="H26" s="5">
        <f t="shared" si="2"/>
        <v>8000</v>
      </c>
      <c r="I26" s="5">
        <f t="shared" si="1"/>
        <v>32000</v>
      </c>
    </row>
  </sheetData>
  <mergeCells count="25">
    <mergeCell ref="H10:H11"/>
    <mergeCell ref="I10:I11"/>
    <mergeCell ref="B10:C11"/>
    <mergeCell ref="D8:G8"/>
    <mergeCell ref="D7:G7"/>
    <mergeCell ref="D10:D11"/>
    <mergeCell ref="E10:E11"/>
    <mergeCell ref="F10:F11"/>
    <mergeCell ref="G10:G11"/>
    <mergeCell ref="B21:C21"/>
    <mergeCell ref="A10:A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2"/>
  <sheetViews>
    <sheetView tabSelected="1" workbookViewId="0">
      <selection activeCell="K10" sqref="K10"/>
    </sheetView>
  </sheetViews>
  <sheetFormatPr defaultRowHeight="15" x14ac:dyDescent="0.25"/>
  <cols>
    <col min="1" max="1" width="3.85546875" customWidth="1"/>
    <col min="3" max="3" width="14.140625" customWidth="1"/>
    <col min="4" max="4" width="12.140625" customWidth="1"/>
    <col min="5" max="6" width="11.42578125" bestFit="1" customWidth="1"/>
    <col min="7" max="7" width="12.28515625" customWidth="1"/>
    <col min="8" max="8" width="15.5703125" customWidth="1"/>
    <col min="9" max="9" width="13.28515625" customWidth="1"/>
    <col min="10" max="10" width="13.7109375" customWidth="1"/>
    <col min="11" max="11" width="11.42578125" bestFit="1" customWidth="1"/>
    <col min="14" max="14" width="9.85546875" bestFit="1" customWidth="1"/>
    <col min="18" max="18" width="12.42578125" customWidth="1"/>
  </cols>
  <sheetData>
    <row r="3" spans="1:11" x14ac:dyDescent="0.25">
      <c r="D3" s="19" t="s">
        <v>35</v>
      </c>
      <c r="E3" s="19"/>
      <c r="F3" s="19"/>
      <c r="G3" s="19"/>
      <c r="H3" s="19"/>
    </row>
    <row r="4" spans="1:11" ht="15.75" x14ac:dyDescent="0.25">
      <c r="D4" s="20" t="s">
        <v>36</v>
      </c>
      <c r="E4" s="20"/>
      <c r="F4" s="20"/>
      <c r="G4" s="20"/>
      <c r="H4" s="20"/>
    </row>
    <row r="6" spans="1:11" x14ac:dyDescent="0.25">
      <c r="A6" s="13" t="s">
        <v>2</v>
      </c>
      <c r="B6" s="13" t="s">
        <v>3</v>
      </c>
      <c r="C6" s="13"/>
      <c r="D6" s="18" t="s">
        <v>37</v>
      </c>
      <c r="E6" s="14" t="s">
        <v>38</v>
      </c>
      <c r="F6" s="18" t="s">
        <v>39</v>
      </c>
      <c r="G6" s="18" t="s">
        <v>6</v>
      </c>
      <c r="H6" s="14" t="s">
        <v>7</v>
      </c>
      <c r="I6" s="14" t="s">
        <v>58</v>
      </c>
      <c r="J6" s="14" t="s">
        <v>9</v>
      </c>
      <c r="K6" s="2">
        <f>SUM(I8:I24)</f>
        <v>9559500</v>
      </c>
    </row>
    <row r="7" spans="1:11" x14ac:dyDescent="0.25">
      <c r="A7" s="13"/>
      <c r="B7" s="13"/>
      <c r="C7" s="13"/>
      <c r="D7" s="18"/>
      <c r="E7" s="14"/>
      <c r="F7" s="18"/>
      <c r="G7" s="18"/>
      <c r="H7" s="14"/>
      <c r="I7" s="14"/>
      <c r="J7" s="14"/>
      <c r="K7" s="2">
        <f>MIN(I8:I22)</f>
        <v>34000</v>
      </c>
    </row>
    <row r="8" spans="1:11" x14ac:dyDescent="0.25">
      <c r="A8" s="3">
        <v>1</v>
      </c>
      <c r="B8" s="12" t="s">
        <v>40</v>
      </c>
      <c r="C8" s="12"/>
      <c r="D8" s="4" t="s">
        <v>55</v>
      </c>
      <c r="E8" s="5">
        <v>600000</v>
      </c>
      <c r="F8" s="5">
        <v>50000</v>
      </c>
      <c r="G8" s="6">
        <v>7</v>
      </c>
      <c r="H8" s="5">
        <f t="shared" ref="H8:H22" si="0">(E8+F8)*G8</f>
        <v>4550000</v>
      </c>
      <c r="I8" s="5">
        <f t="shared" ref="I8:I22" si="1">H8*10%</f>
        <v>455000</v>
      </c>
      <c r="J8" s="5">
        <f t="shared" ref="J8:J22" si="2">H8+I8</f>
        <v>5005000</v>
      </c>
      <c r="K8" s="2">
        <f>MAX(I8:I22)</f>
        <v>1575000</v>
      </c>
    </row>
    <row r="9" spans="1:11" x14ac:dyDescent="0.25">
      <c r="A9" s="3">
        <v>2</v>
      </c>
      <c r="B9" s="12" t="s">
        <v>41</v>
      </c>
      <c r="C9" s="12"/>
      <c r="D9" s="4" t="s">
        <v>56</v>
      </c>
      <c r="E9" s="5">
        <v>1500000</v>
      </c>
      <c r="F9" s="5">
        <v>75000</v>
      </c>
      <c r="G9" s="6">
        <v>10</v>
      </c>
      <c r="H9" s="5">
        <f t="shared" si="0"/>
        <v>15750000</v>
      </c>
      <c r="I9" s="5">
        <f t="shared" si="1"/>
        <v>1575000</v>
      </c>
      <c r="J9" s="5">
        <f t="shared" si="2"/>
        <v>17325000</v>
      </c>
      <c r="K9">
        <f>COUNT(I8:I22)</f>
        <v>15</v>
      </c>
    </row>
    <row r="10" spans="1:11" x14ac:dyDescent="0.25">
      <c r="A10" s="3">
        <v>3</v>
      </c>
      <c r="B10" s="12" t="s">
        <v>42</v>
      </c>
      <c r="C10" s="12"/>
      <c r="D10" s="4" t="s">
        <v>57</v>
      </c>
      <c r="E10" s="5">
        <v>800000</v>
      </c>
      <c r="F10" s="5">
        <v>80000</v>
      </c>
      <c r="G10" s="6">
        <v>5</v>
      </c>
      <c r="H10" s="5">
        <f t="shared" si="0"/>
        <v>4400000</v>
      </c>
      <c r="I10" s="5">
        <f t="shared" si="1"/>
        <v>440000</v>
      </c>
      <c r="J10" s="5">
        <f t="shared" si="2"/>
        <v>4840000</v>
      </c>
      <c r="K10" cm="1">
        <f t="array" ref="K10">COUNTIFS(D8:D22,Ligna)</f>
        <v>0</v>
      </c>
    </row>
    <row r="11" spans="1:11" x14ac:dyDescent="0.25">
      <c r="A11" s="3">
        <v>4</v>
      </c>
      <c r="B11" s="12" t="s">
        <v>43</v>
      </c>
      <c r="C11" s="12"/>
      <c r="D11" s="4" t="s">
        <v>55</v>
      </c>
      <c r="E11" s="5">
        <v>500000</v>
      </c>
      <c r="F11" s="5">
        <v>50000</v>
      </c>
      <c r="G11" s="6">
        <v>7</v>
      </c>
      <c r="H11" s="5">
        <f t="shared" si="0"/>
        <v>3850000</v>
      </c>
      <c r="I11" s="5">
        <f t="shared" si="1"/>
        <v>385000</v>
      </c>
      <c r="J11" s="5">
        <f t="shared" si="2"/>
        <v>4235000</v>
      </c>
    </row>
    <row r="12" spans="1:11" x14ac:dyDescent="0.25">
      <c r="A12" s="3">
        <v>5</v>
      </c>
      <c r="B12" s="12" t="s">
        <v>44</v>
      </c>
      <c r="C12" s="12"/>
      <c r="D12" s="4" t="s">
        <v>56</v>
      </c>
      <c r="E12" s="5">
        <v>550000</v>
      </c>
      <c r="F12" s="5">
        <v>50000</v>
      </c>
      <c r="G12" s="6">
        <v>6</v>
      </c>
      <c r="H12" s="5">
        <f t="shared" si="0"/>
        <v>3600000</v>
      </c>
      <c r="I12" s="5">
        <f t="shared" si="1"/>
        <v>360000</v>
      </c>
      <c r="J12" s="5">
        <f t="shared" si="2"/>
        <v>3960000</v>
      </c>
    </row>
    <row r="13" spans="1:11" x14ac:dyDescent="0.25">
      <c r="A13" s="3">
        <v>6</v>
      </c>
      <c r="B13" s="12" t="s">
        <v>45</v>
      </c>
      <c r="C13" s="12"/>
      <c r="D13" s="4" t="s">
        <v>57</v>
      </c>
      <c r="E13" s="5">
        <v>750000</v>
      </c>
      <c r="F13" s="5">
        <v>60000</v>
      </c>
      <c r="G13" s="6">
        <v>8</v>
      </c>
      <c r="H13" s="5">
        <f t="shared" si="0"/>
        <v>6480000</v>
      </c>
      <c r="I13" s="5">
        <f t="shared" si="1"/>
        <v>648000</v>
      </c>
      <c r="J13" s="5">
        <f t="shared" si="2"/>
        <v>7128000</v>
      </c>
    </row>
    <row r="14" spans="1:11" x14ac:dyDescent="0.25">
      <c r="A14" s="3">
        <v>7</v>
      </c>
      <c r="B14" s="12" t="s">
        <v>46</v>
      </c>
      <c r="C14" s="12"/>
      <c r="D14" s="4" t="s">
        <v>55</v>
      </c>
      <c r="E14" s="5">
        <v>850000</v>
      </c>
      <c r="F14" s="5">
        <v>70000</v>
      </c>
      <c r="G14" s="6">
        <v>5</v>
      </c>
      <c r="H14" s="5">
        <f t="shared" si="0"/>
        <v>4600000</v>
      </c>
      <c r="I14" s="5">
        <f t="shared" si="1"/>
        <v>460000</v>
      </c>
      <c r="J14" s="5">
        <f t="shared" si="2"/>
        <v>5060000</v>
      </c>
    </row>
    <row r="15" spans="1:11" x14ac:dyDescent="0.25">
      <c r="A15" s="3">
        <v>8</v>
      </c>
      <c r="B15" s="12" t="s">
        <v>47</v>
      </c>
      <c r="C15" s="12"/>
      <c r="D15" s="4" t="s">
        <v>56</v>
      </c>
      <c r="E15" s="5">
        <v>300000</v>
      </c>
      <c r="F15" s="5">
        <v>30000</v>
      </c>
      <c r="G15" s="6">
        <v>4</v>
      </c>
      <c r="H15" s="5">
        <f t="shared" si="0"/>
        <v>1320000</v>
      </c>
      <c r="I15" s="5">
        <f t="shared" si="1"/>
        <v>132000</v>
      </c>
      <c r="J15" s="5">
        <f t="shared" si="2"/>
        <v>1452000</v>
      </c>
    </row>
    <row r="16" spans="1:11" x14ac:dyDescent="0.25">
      <c r="A16" s="3">
        <v>9</v>
      </c>
      <c r="B16" s="12" t="s">
        <v>48</v>
      </c>
      <c r="C16" s="12"/>
      <c r="D16" s="4" t="s">
        <v>57</v>
      </c>
      <c r="E16" s="5">
        <v>1800000</v>
      </c>
      <c r="F16" s="5">
        <v>100000</v>
      </c>
      <c r="G16" s="6">
        <v>7</v>
      </c>
      <c r="H16" s="5">
        <f t="shared" si="0"/>
        <v>13300000</v>
      </c>
      <c r="I16" s="5">
        <f t="shared" si="1"/>
        <v>1330000</v>
      </c>
      <c r="J16" s="5">
        <f t="shared" si="2"/>
        <v>14630000</v>
      </c>
    </row>
    <row r="17" spans="1:10" x14ac:dyDescent="0.25">
      <c r="A17" s="3">
        <v>10</v>
      </c>
      <c r="B17" s="12" t="s">
        <v>49</v>
      </c>
      <c r="C17" s="12"/>
      <c r="D17" s="4" t="s">
        <v>55</v>
      </c>
      <c r="E17" s="5">
        <v>250000</v>
      </c>
      <c r="F17" s="5">
        <v>20000</v>
      </c>
      <c r="G17" s="6">
        <v>9</v>
      </c>
      <c r="H17" s="5">
        <f t="shared" si="0"/>
        <v>2430000</v>
      </c>
      <c r="I17" s="5">
        <f t="shared" si="1"/>
        <v>243000</v>
      </c>
      <c r="J17" s="5">
        <f t="shared" si="2"/>
        <v>2673000</v>
      </c>
    </row>
    <row r="18" spans="1:10" x14ac:dyDescent="0.25">
      <c r="A18" s="3">
        <v>11</v>
      </c>
      <c r="B18" s="12" t="s">
        <v>50</v>
      </c>
      <c r="C18" s="12"/>
      <c r="D18" s="4" t="s">
        <v>56</v>
      </c>
      <c r="E18" s="5">
        <v>400000</v>
      </c>
      <c r="F18" s="5">
        <v>50000</v>
      </c>
      <c r="G18" s="6">
        <v>3</v>
      </c>
      <c r="H18" s="5">
        <f t="shared" si="0"/>
        <v>1350000</v>
      </c>
      <c r="I18" s="5">
        <f t="shared" si="1"/>
        <v>135000</v>
      </c>
      <c r="J18" s="5">
        <f t="shared" si="2"/>
        <v>1485000</v>
      </c>
    </row>
    <row r="19" spans="1:10" x14ac:dyDescent="0.25">
      <c r="A19" s="3">
        <v>12</v>
      </c>
      <c r="B19" s="12" t="s">
        <v>51</v>
      </c>
      <c r="C19" s="12"/>
      <c r="D19" s="4" t="s">
        <v>57</v>
      </c>
      <c r="E19" s="5">
        <v>150000</v>
      </c>
      <c r="F19" s="5">
        <v>20000</v>
      </c>
      <c r="G19" s="6">
        <v>2</v>
      </c>
      <c r="H19" s="5">
        <f t="shared" si="0"/>
        <v>340000</v>
      </c>
      <c r="I19" s="5">
        <f t="shared" si="1"/>
        <v>34000</v>
      </c>
      <c r="J19" s="5">
        <f t="shared" si="2"/>
        <v>374000</v>
      </c>
    </row>
    <row r="20" spans="1:10" x14ac:dyDescent="0.25">
      <c r="A20" s="3">
        <v>13</v>
      </c>
      <c r="B20" s="12" t="s">
        <v>52</v>
      </c>
      <c r="C20" s="12"/>
      <c r="D20" s="4" t="s">
        <v>55</v>
      </c>
      <c r="E20" s="5">
        <v>1600000</v>
      </c>
      <c r="F20" s="5">
        <v>150000</v>
      </c>
      <c r="G20" s="6">
        <v>4</v>
      </c>
      <c r="H20" s="5">
        <f t="shared" si="0"/>
        <v>7000000</v>
      </c>
      <c r="I20" s="5">
        <f t="shared" si="1"/>
        <v>700000</v>
      </c>
      <c r="J20" s="5">
        <f t="shared" si="2"/>
        <v>7700000</v>
      </c>
    </row>
    <row r="21" spans="1:10" x14ac:dyDescent="0.25">
      <c r="A21" s="3">
        <v>14</v>
      </c>
      <c r="B21" s="12" t="s">
        <v>53</v>
      </c>
      <c r="C21" s="12"/>
      <c r="D21" s="4" t="s">
        <v>56</v>
      </c>
      <c r="E21" s="5">
        <v>2100000</v>
      </c>
      <c r="F21" s="5">
        <v>150000</v>
      </c>
      <c r="G21" s="6">
        <v>6</v>
      </c>
      <c r="H21" s="5">
        <f t="shared" si="0"/>
        <v>13500000</v>
      </c>
      <c r="I21" s="5">
        <f t="shared" si="1"/>
        <v>1350000</v>
      </c>
      <c r="J21" s="5">
        <f t="shared" si="2"/>
        <v>14850000</v>
      </c>
    </row>
    <row r="22" spans="1:10" x14ac:dyDescent="0.25">
      <c r="A22" s="3">
        <v>15</v>
      </c>
      <c r="B22" s="12" t="s">
        <v>54</v>
      </c>
      <c r="C22" s="12"/>
      <c r="D22" s="4" t="s">
        <v>57</v>
      </c>
      <c r="E22" s="5">
        <v>2500000</v>
      </c>
      <c r="F22" s="5">
        <v>125000</v>
      </c>
      <c r="G22" s="6">
        <v>5</v>
      </c>
      <c r="H22" s="5">
        <f t="shared" si="0"/>
        <v>13125000</v>
      </c>
      <c r="I22" s="5">
        <f t="shared" si="1"/>
        <v>1312500</v>
      </c>
      <c r="J22" s="5">
        <f t="shared" si="2"/>
        <v>14437500</v>
      </c>
    </row>
  </sheetData>
  <mergeCells count="26">
    <mergeCell ref="D3:H3"/>
    <mergeCell ref="D4:H4"/>
    <mergeCell ref="A6:A7"/>
    <mergeCell ref="B6:C7"/>
    <mergeCell ref="D6:D7"/>
    <mergeCell ref="E6:E7"/>
    <mergeCell ref="F6:F7"/>
    <mergeCell ref="B15:C15"/>
    <mergeCell ref="G6:G7"/>
    <mergeCell ref="H6:H7"/>
    <mergeCell ref="I6:I7"/>
    <mergeCell ref="J6:J7"/>
    <mergeCell ref="B8:C8"/>
    <mergeCell ref="B9:C9"/>
    <mergeCell ref="B10:C10"/>
    <mergeCell ref="B11:C11"/>
    <mergeCell ref="B12:C12"/>
    <mergeCell ref="B13:C13"/>
    <mergeCell ref="B14:C14"/>
    <mergeCell ref="B22:C22"/>
    <mergeCell ref="B16:C16"/>
    <mergeCell ref="B17:C17"/>
    <mergeCell ref="B19:C19"/>
    <mergeCell ref="B18:C18"/>
    <mergeCell ref="B20:C20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47"/>
  <sheetViews>
    <sheetView workbookViewId="0">
      <selection activeCell="A9" sqref="A9:L20"/>
    </sheetView>
  </sheetViews>
  <sheetFormatPr defaultRowHeight="15" x14ac:dyDescent="0.25"/>
  <cols>
    <col min="1" max="1" width="3.85546875" customWidth="1"/>
    <col min="2" max="2" width="20" customWidth="1"/>
    <col min="3" max="3" width="11.7109375" customWidth="1"/>
    <col min="4" max="4" width="9.85546875" bestFit="1" customWidth="1"/>
    <col min="5" max="5" width="11.42578125" bestFit="1" customWidth="1"/>
    <col min="6" max="6" width="13.5703125" customWidth="1"/>
    <col min="7" max="7" width="12.42578125" bestFit="1" customWidth="1"/>
    <col min="8" max="8" width="11.42578125" bestFit="1" customWidth="1"/>
    <col min="9" max="9" width="12.28515625" customWidth="1"/>
    <col min="10" max="10" width="12.42578125" bestFit="1" customWidth="1"/>
    <col min="11" max="11" width="9.85546875" bestFit="1" customWidth="1"/>
    <col min="12" max="12" width="12.85546875" customWidth="1"/>
  </cols>
  <sheetData>
    <row r="3" spans="1:12" ht="18.75" x14ac:dyDescent="0.3">
      <c r="A3" s="21" t="s">
        <v>59</v>
      </c>
      <c r="B3" s="21"/>
      <c r="C3" s="21"/>
      <c r="D3" s="21"/>
      <c r="E3" s="21"/>
      <c r="F3" s="21"/>
    </row>
    <row r="4" spans="1:12" ht="26.25" x14ac:dyDescent="0.4">
      <c r="A4" s="22" t="s">
        <v>60</v>
      </c>
      <c r="B4" s="23"/>
      <c r="C4" s="23"/>
      <c r="D4" s="23"/>
      <c r="E4" s="23"/>
      <c r="F4" s="23"/>
    </row>
    <row r="9" spans="1:12" x14ac:dyDescent="0.25">
      <c r="A9" s="14" t="s">
        <v>2</v>
      </c>
      <c r="B9" s="13" t="s">
        <v>3</v>
      </c>
      <c r="C9" s="14" t="s">
        <v>75</v>
      </c>
      <c r="D9" s="14" t="s">
        <v>39</v>
      </c>
      <c r="E9" s="14" t="s">
        <v>5</v>
      </c>
      <c r="F9" s="14" t="s">
        <v>61</v>
      </c>
      <c r="G9" s="14" t="s">
        <v>7</v>
      </c>
      <c r="H9" s="14" t="s">
        <v>8</v>
      </c>
      <c r="I9" s="14" t="s">
        <v>62</v>
      </c>
      <c r="J9" s="14" t="s">
        <v>9</v>
      </c>
      <c r="K9" s="14" t="s">
        <v>63</v>
      </c>
      <c r="L9" s="14" t="s">
        <v>64</v>
      </c>
    </row>
    <row r="10" spans="1:12" x14ac:dyDescent="0.25">
      <c r="A10" s="14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25">
      <c r="A11" s="4">
        <v>1</v>
      </c>
      <c r="B11" s="4" t="s">
        <v>65</v>
      </c>
      <c r="C11" s="5">
        <v>1800000</v>
      </c>
      <c r="D11" s="5">
        <v>20000</v>
      </c>
      <c r="E11" s="5">
        <f t="shared" ref="E11:E20" si="0">C11+D11</f>
        <v>1820000</v>
      </c>
      <c r="F11" s="8">
        <v>5</v>
      </c>
      <c r="G11" s="5">
        <f t="shared" ref="G11:G20" si="1">E11*F11</f>
        <v>9100000</v>
      </c>
      <c r="H11" s="5">
        <f t="shared" ref="H11:H20" si="2">G11*20%</f>
        <v>1820000</v>
      </c>
      <c r="I11" s="5">
        <f t="shared" ref="I11:I20" si="3">G11*1%</f>
        <v>91000</v>
      </c>
      <c r="J11" s="5">
        <f>G11-(H11+I11)</f>
        <v>7189000</v>
      </c>
      <c r="K11" s="5">
        <f>J11*2%</f>
        <v>143780</v>
      </c>
      <c r="L11" s="5">
        <f>J11-K11</f>
        <v>7045220</v>
      </c>
    </row>
    <row r="12" spans="1:12" x14ac:dyDescent="0.25">
      <c r="A12" s="4">
        <v>2</v>
      </c>
      <c r="B12" s="4" t="s">
        <v>66</v>
      </c>
      <c r="C12" s="5">
        <v>1600000</v>
      </c>
      <c r="D12" s="5">
        <v>25000</v>
      </c>
      <c r="E12" s="5">
        <f t="shared" si="0"/>
        <v>1625000</v>
      </c>
      <c r="F12" s="8">
        <v>4</v>
      </c>
      <c r="G12" s="5">
        <f t="shared" si="1"/>
        <v>6500000</v>
      </c>
      <c r="H12" s="5">
        <f t="shared" si="2"/>
        <v>1300000</v>
      </c>
      <c r="I12" s="5">
        <f t="shared" si="3"/>
        <v>65000</v>
      </c>
      <c r="J12" s="5">
        <f t="shared" ref="J12:J20" si="4">G12-(H12+I12)</f>
        <v>5135000</v>
      </c>
      <c r="K12" s="5">
        <f t="shared" ref="K12:K20" si="5">J12*2%</f>
        <v>102700</v>
      </c>
      <c r="L12" s="5">
        <f t="shared" ref="L12:L20" si="6">J12-K12</f>
        <v>5032300</v>
      </c>
    </row>
    <row r="13" spans="1:12" x14ac:dyDescent="0.25">
      <c r="A13" s="4">
        <v>3</v>
      </c>
      <c r="B13" s="4" t="s">
        <v>67</v>
      </c>
      <c r="C13" s="5">
        <v>3200000</v>
      </c>
      <c r="D13" s="5">
        <v>10000</v>
      </c>
      <c r="E13" s="5">
        <f t="shared" si="0"/>
        <v>3210000</v>
      </c>
      <c r="F13" s="8">
        <v>6</v>
      </c>
      <c r="G13" s="5">
        <f t="shared" si="1"/>
        <v>19260000</v>
      </c>
      <c r="H13" s="5">
        <f t="shared" si="2"/>
        <v>3852000</v>
      </c>
      <c r="I13" s="5">
        <f t="shared" si="3"/>
        <v>192600</v>
      </c>
      <c r="J13" s="5">
        <f t="shared" si="4"/>
        <v>15215400</v>
      </c>
      <c r="K13" s="5">
        <f t="shared" si="5"/>
        <v>304308</v>
      </c>
      <c r="L13" s="5">
        <f t="shared" si="6"/>
        <v>14911092</v>
      </c>
    </row>
    <row r="14" spans="1:12" x14ac:dyDescent="0.25">
      <c r="A14" s="4">
        <v>4</v>
      </c>
      <c r="B14" s="4" t="s">
        <v>68</v>
      </c>
      <c r="C14" s="5">
        <v>3500000</v>
      </c>
      <c r="D14" s="5">
        <v>15000</v>
      </c>
      <c r="E14" s="5">
        <f t="shared" si="0"/>
        <v>3515000</v>
      </c>
      <c r="F14" s="8">
        <v>3</v>
      </c>
      <c r="G14" s="5">
        <f t="shared" si="1"/>
        <v>10545000</v>
      </c>
      <c r="H14" s="5">
        <f t="shared" si="2"/>
        <v>2109000</v>
      </c>
      <c r="I14" s="5">
        <f t="shared" si="3"/>
        <v>105450</v>
      </c>
      <c r="J14" s="5">
        <f t="shared" si="4"/>
        <v>8330550</v>
      </c>
      <c r="K14" s="5">
        <f t="shared" si="5"/>
        <v>166611</v>
      </c>
      <c r="L14" s="5">
        <f t="shared" si="6"/>
        <v>8163939</v>
      </c>
    </row>
    <row r="15" spans="1:12" x14ac:dyDescent="0.25">
      <c r="A15" s="4">
        <v>5</v>
      </c>
      <c r="B15" s="4" t="s">
        <v>69</v>
      </c>
      <c r="C15" s="5">
        <v>750000</v>
      </c>
      <c r="D15" s="5">
        <v>20000</v>
      </c>
      <c r="E15" s="5">
        <f t="shared" si="0"/>
        <v>770000</v>
      </c>
      <c r="F15" s="8">
        <v>10</v>
      </c>
      <c r="G15" s="5">
        <f t="shared" si="1"/>
        <v>7700000</v>
      </c>
      <c r="H15" s="5">
        <f t="shared" si="2"/>
        <v>1540000</v>
      </c>
      <c r="I15" s="5">
        <f t="shared" si="3"/>
        <v>77000</v>
      </c>
      <c r="J15" s="5">
        <f t="shared" si="4"/>
        <v>6083000</v>
      </c>
      <c r="K15" s="5">
        <f t="shared" si="5"/>
        <v>121660</v>
      </c>
      <c r="L15" s="5">
        <f t="shared" si="6"/>
        <v>5961340</v>
      </c>
    </row>
    <row r="16" spans="1:12" x14ac:dyDescent="0.25">
      <c r="A16" s="4">
        <v>6</v>
      </c>
      <c r="B16" s="4" t="s">
        <v>70</v>
      </c>
      <c r="C16" s="5">
        <v>500000</v>
      </c>
      <c r="D16" s="5">
        <v>20000</v>
      </c>
      <c r="E16" s="5">
        <f t="shared" si="0"/>
        <v>520000</v>
      </c>
      <c r="F16" s="8">
        <v>12</v>
      </c>
      <c r="G16" s="5">
        <f t="shared" si="1"/>
        <v>6240000</v>
      </c>
      <c r="H16" s="5">
        <f t="shared" si="2"/>
        <v>1248000</v>
      </c>
      <c r="I16" s="5">
        <f t="shared" si="3"/>
        <v>62400</v>
      </c>
      <c r="J16" s="5">
        <f t="shared" si="4"/>
        <v>4929600</v>
      </c>
      <c r="K16" s="5">
        <f t="shared" si="5"/>
        <v>98592</v>
      </c>
      <c r="L16" s="5">
        <f t="shared" si="6"/>
        <v>4831008</v>
      </c>
    </row>
    <row r="17" spans="1:17" x14ac:dyDescent="0.25">
      <c r="A17" s="4">
        <v>7</v>
      </c>
      <c r="B17" s="4" t="s">
        <v>71</v>
      </c>
      <c r="C17" s="5">
        <v>1200000</v>
      </c>
      <c r="D17" s="5">
        <v>25000</v>
      </c>
      <c r="E17" s="5">
        <f t="shared" si="0"/>
        <v>1225000</v>
      </c>
      <c r="F17" s="8">
        <v>4</v>
      </c>
      <c r="G17" s="5">
        <f t="shared" si="1"/>
        <v>4900000</v>
      </c>
      <c r="H17" s="5">
        <f t="shared" si="2"/>
        <v>980000</v>
      </c>
      <c r="I17" s="5">
        <f t="shared" si="3"/>
        <v>49000</v>
      </c>
      <c r="J17" s="5">
        <f t="shared" si="4"/>
        <v>3871000</v>
      </c>
      <c r="K17" s="5">
        <f t="shared" si="5"/>
        <v>77420</v>
      </c>
      <c r="L17" s="5">
        <f t="shared" si="6"/>
        <v>3793580</v>
      </c>
      <c r="Q17" s="2"/>
    </row>
    <row r="18" spans="1:17" x14ac:dyDescent="0.25">
      <c r="A18" s="4">
        <v>8</v>
      </c>
      <c r="B18" s="4" t="s">
        <v>72</v>
      </c>
      <c r="C18" s="5">
        <v>3700000</v>
      </c>
      <c r="D18" s="5">
        <v>100000</v>
      </c>
      <c r="E18" s="5">
        <f t="shared" si="0"/>
        <v>3800000</v>
      </c>
      <c r="F18" s="8">
        <v>9</v>
      </c>
      <c r="G18" s="5">
        <f t="shared" si="1"/>
        <v>34200000</v>
      </c>
      <c r="H18" s="5">
        <f t="shared" si="2"/>
        <v>6840000</v>
      </c>
      <c r="I18" s="5">
        <f t="shared" si="3"/>
        <v>342000</v>
      </c>
      <c r="J18" s="5">
        <f t="shared" si="4"/>
        <v>27018000</v>
      </c>
      <c r="K18" s="5">
        <f t="shared" si="5"/>
        <v>540360</v>
      </c>
      <c r="L18" s="5">
        <f t="shared" si="6"/>
        <v>26477640</v>
      </c>
    </row>
    <row r="19" spans="1:17" x14ac:dyDescent="0.25">
      <c r="A19" s="4">
        <v>9</v>
      </c>
      <c r="B19" s="4" t="s">
        <v>73</v>
      </c>
      <c r="C19" s="5">
        <v>2300000</v>
      </c>
      <c r="D19" s="5">
        <v>150000</v>
      </c>
      <c r="E19" s="5">
        <f t="shared" si="0"/>
        <v>2450000</v>
      </c>
      <c r="F19" s="8">
        <v>12</v>
      </c>
      <c r="G19" s="5">
        <f t="shared" si="1"/>
        <v>29400000</v>
      </c>
      <c r="H19" s="5">
        <f t="shared" si="2"/>
        <v>5880000</v>
      </c>
      <c r="I19" s="5">
        <f t="shared" si="3"/>
        <v>294000</v>
      </c>
      <c r="J19" s="5">
        <f t="shared" si="4"/>
        <v>23226000</v>
      </c>
      <c r="K19" s="5">
        <f t="shared" si="5"/>
        <v>464520</v>
      </c>
      <c r="L19" s="5">
        <f t="shared" si="6"/>
        <v>22761480</v>
      </c>
    </row>
    <row r="20" spans="1:17" x14ac:dyDescent="0.25">
      <c r="A20" s="4">
        <v>10</v>
      </c>
      <c r="B20" s="4" t="s">
        <v>74</v>
      </c>
      <c r="C20" s="5">
        <v>225000</v>
      </c>
      <c r="D20" s="5">
        <v>10000</v>
      </c>
      <c r="E20" s="5">
        <f t="shared" si="0"/>
        <v>235000</v>
      </c>
      <c r="F20" s="8">
        <v>15</v>
      </c>
      <c r="G20" s="5">
        <f t="shared" si="1"/>
        <v>3525000</v>
      </c>
      <c r="H20" s="5">
        <f t="shared" si="2"/>
        <v>705000</v>
      </c>
      <c r="I20" s="5">
        <f t="shared" si="3"/>
        <v>35250</v>
      </c>
      <c r="J20" s="5">
        <f t="shared" si="4"/>
        <v>2784750</v>
      </c>
      <c r="K20" s="5">
        <f t="shared" si="5"/>
        <v>55695</v>
      </c>
      <c r="L20" s="5">
        <f t="shared" si="6"/>
        <v>2729055</v>
      </c>
    </row>
    <row r="29" spans="1:17" ht="18.75" x14ac:dyDescent="0.3">
      <c r="A29" s="21" t="s">
        <v>76</v>
      </c>
      <c r="B29" s="21"/>
      <c r="C29" s="21"/>
      <c r="D29" s="21"/>
    </row>
    <row r="30" spans="1:17" ht="26.25" x14ac:dyDescent="0.4">
      <c r="A30" s="22" t="s">
        <v>77</v>
      </c>
      <c r="B30" s="22"/>
      <c r="C30" s="22"/>
      <c r="D30" s="22"/>
      <c r="J30" s="2"/>
    </row>
    <row r="31" spans="1:17" x14ac:dyDescent="0.25">
      <c r="J31" s="2"/>
    </row>
    <row r="32" spans="1:17" x14ac:dyDescent="0.25">
      <c r="J32" s="2"/>
    </row>
    <row r="33" spans="1:12" x14ac:dyDescent="0.25">
      <c r="J33" s="2"/>
    </row>
    <row r="34" spans="1:12" x14ac:dyDescent="0.25">
      <c r="J34" s="2"/>
    </row>
    <row r="35" spans="1:12" ht="14.25" customHeight="1" x14ac:dyDescent="0.25">
      <c r="J35" s="2"/>
    </row>
    <row r="36" spans="1:12" ht="17.25" customHeight="1" x14ac:dyDescent="0.25">
      <c r="A36" s="14" t="s">
        <v>85</v>
      </c>
      <c r="B36" s="13" t="s">
        <v>84</v>
      </c>
      <c r="C36" s="14" t="s">
        <v>83</v>
      </c>
      <c r="D36" s="14" t="s">
        <v>82</v>
      </c>
      <c r="E36" s="13" t="s">
        <v>81</v>
      </c>
      <c r="F36" s="13"/>
      <c r="G36" s="14" t="s">
        <v>80</v>
      </c>
      <c r="H36" s="14" t="s">
        <v>79</v>
      </c>
      <c r="I36" s="13" t="s">
        <v>86</v>
      </c>
      <c r="J36" s="13"/>
      <c r="K36" s="14" t="s">
        <v>91</v>
      </c>
      <c r="L36" s="14" t="s">
        <v>78</v>
      </c>
    </row>
    <row r="37" spans="1:12" x14ac:dyDescent="0.25">
      <c r="A37" s="14"/>
      <c r="B37" s="13"/>
      <c r="C37" s="14"/>
      <c r="D37" s="14"/>
      <c r="E37" s="1" t="s">
        <v>87</v>
      </c>
      <c r="F37" s="1" t="s">
        <v>88</v>
      </c>
      <c r="G37" s="14"/>
      <c r="H37" s="14"/>
      <c r="I37" s="1" t="s">
        <v>89</v>
      </c>
      <c r="J37" s="1" t="s">
        <v>90</v>
      </c>
      <c r="K37" s="14"/>
      <c r="L37" s="14"/>
    </row>
    <row r="38" spans="1:12" x14ac:dyDescent="0.25">
      <c r="A38" s="7">
        <v>1</v>
      </c>
      <c r="B38" s="4" t="s">
        <v>92</v>
      </c>
      <c r="C38" s="4" t="s">
        <v>102</v>
      </c>
      <c r="D38" s="5">
        <v>850000</v>
      </c>
      <c r="E38" s="5">
        <f>(D38*1%)*30</f>
        <v>255000</v>
      </c>
      <c r="F38" s="5">
        <f>(D38*0.5%)*30</f>
        <v>127500</v>
      </c>
      <c r="G38" s="5">
        <f>D38*5%</f>
        <v>42500</v>
      </c>
      <c r="H38" s="5">
        <f>(D38+G38)+(E38+F38)</f>
        <v>1275000</v>
      </c>
      <c r="I38" s="5">
        <f>H38*5%</f>
        <v>63750</v>
      </c>
      <c r="J38" s="5">
        <f>H38*7.5%</f>
        <v>95625</v>
      </c>
      <c r="K38" s="5">
        <f>H38*2.5%</f>
        <v>31875</v>
      </c>
      <c r="L38" s="5">
        <f>(H38-K38)-(I38+J38)</f>
        <v>1083750</v>
      </c>
    </row>
    <row r="39" spans="1:12" x14ac:dyDescent="0.25">
      <c r="A39" s="7">
        <v>2</v>
      </c>
      <c r="B39" s="4" t="s">
        <v>93</v>
      </c>
      <c r="C39" s="4" t="s">
        <v>103</v>
      </c>
      <c r="D39" s="5">
        <v>700000</v>
      </c>
      <c r="E39" s="5">
        <f t="shared" ref="E39:E47" si="7">(D39*1%)*30</f>
        <v>210000</v>
      </c>
      <c r="F39" s="5">
        <f t="shared" ref="F39:F47" si="8">(D39*0.5%)*30</f>
        <v>105000</v>
      </c>
      <c r="G39" s="5">
        <f t="shared" ref="G39:G47" si="9">D39*5%</f>
        <v>35000</v>
      </c>
      <c r="H39" s="5">
        <f t="shared" ref="H39:H47" si="10">(D39+G39)+(E39+F39)</f>
        <v>1050000</v>
      </c>
      <c r="I39" s="5">
        <f t="shared" ref="I39:I47" si="11">H39*5%</f>
        <v>52500</v>
      </c>
      <c r="J39" s="5">
        <f t="shared" ref="J39:J47" si="12">H39*7.5%</f>
        <v>78750</v>
      </c>
      <c r="K39" s="5">
        <f t="shared" ref="K39:K47" si="13">H39*2.5%</f>
        <v>26250</v>
      </c>
      <c r="L39" s="5">
        <f t="shared" ref="L39:L47" si="14">(H39-K39)-(I39+J39)</f>
        <v>892500</v>
      </c>
    </row>
    <row r="40" spans="1:12" x14ac:dyDescent="0.25">
      <c r="A40" s="7">
        <v>3</v>
      </c>
      <c r="B40" s="4" t="s">
        <v>94</v>
      </c>
      <c r="C40" s="4" t="s">
        <v>104</v>
      </c>
      <c r="D40" s="5">
        <v>750000</v>
      </c>
      <c r="E40" s="5">
        <f t="shared" si="7"/>
        <v>225000</v>
      </c>
      <c r="F40" s="5">
        <f t="shared" si="8"/>
        <v>112500</v>
      </c>
      <c r="G40" s="5">
        <f t="shared" si="9"/>
        <v>37500</v>
      </c>
      <c r="H40" s="5">
        <f t="shared" si="10"/>
        <v>1125000</v>
      </c>
      <c r="I40" s="5">
        <f t="shared" si="11"/>
        <v>56250</v>
      </c>
      <c r="J40" s="5">
        <f t="shared" si="12"/>
        <v>84375</v>
      </c>
      <c r="K40" s="5">
        <f t="shared" si="13"/>
        <v>28125</v>
      </c>
      <c r="L40" s="5">
        <f t="shared" si="14"/>
        <v>956250</v>
      </c>
    </row>
    <row r="41" spans="1:12" x14ac:dyDescent="0.25">
      <c r="A41" s="7">
        <v>4</v>
      </c>
      <c r="B41" s="4" t="s">
        <v>95</v>
      </c>
      <c r="C41" s="4" t="s">
        <v>105</v>
      </c>
      <c r="D41" s="5">
        <v>650000</v>
      </c>
      <c r="E41" s="5">
        <f t="shared" si="7"/>
        <v>195000</v>
      </c>
      <c r="F41" s="5">
        <f t="shared" si="8"/>
        <v>97500</v>
      </c>
      <c r="G41" s="5">
        <f t="shared" si="9"/>
        <v>32500</v>
      </c>
      <c r="H41" s="5">
        <f t="shared" si="10"/>
        <v>975000</v>
      </c>
      <c r="I41" s="5">
        <f t="shared" si="11"/>
        <v>48750</v>
      </c>
      <c r="J41" s="5">
        <f t="shared" si="12"/>
        <v>73125</v>
      </c>
      <c r="K41" s="5">
        <f t="shared" si="13"/>
        <v>24375</v>
      </c>
      <c r="L41" s="5">
        <f t="shared" si="14"/>
        <v>828750</v>
      </c>
    </row>
    <row r="42" spans="1:12" x14ac:dyDescent="0.25">
      <c r="A42" s="7">
        <v>5</v>
      </c>
      <c r="B42" s="4" t="s">
        <v>96</v>
      </c>
      <c r="C42" s="4" t="s">
        <v>106</v>
      </c>
      <c r="D42" s="5">
        <v>600000</v>
      </c>
      <c r="E42" s="5">
        <f t="shared" si="7"/>
        <v>180000</v>
      </c>
      <c r="F42" s="5">
        <f t="shared" si="8"/>
        <v>90000</v>
      </c>
      <c r="G42" s="5">
        <f t="shared" si="9"/>
        <v>30000</v>
      </c>
      <c r="H42" s="5">
        <f t="shared" si="10"/>
        <v>900000</v>
      </c>
      <c r="I42" s="5">
        <f t="shared" si="11"/>
        <v>45000</v>
      </c>
      <c r="J42" s="5">
        <f t="shared" si="12"/>
        <v>67500</v>
      </c>
      <c r="K42" s="5">
        <f t="shared" si="13"/>
        <v>22500</v>
      </c>
      <c r="L42" s="5">
        <f t="shared" si="14"/>
        <v>765000</v>
      </c>
    </row>
    <row r="43" spans="1:12" x14ac:dyDescent="0.25">
      <c r="A43" s="7">
        <v>6</v>
      </c>
      <c r="B43" s="4" t="s">
        <v>97</v>
      </c>
      <c r="C43" s="4" t="s">
        <v>107</v>
      </c>
      <c r="D43" s="5">
        <v>550000</v>
      </c>
      <c r="E43" s="5">
        <f t="shared" si="7"/>
        <v>165000</v>
      </c>
      <c r="F43" s="5">
        <f t="shared" si="8"/>
        <v>82500</v>
      </c>
      <c r="G43" s="5">
        <f t="shared" si="9"/>
        <v>27500</v>
      </c>
      <c r="H43" s="5">
        <f t="shared" si="10"/>
        <v>825000</v>
      </c>
      <c r="I43" s="5">
        <f t="shared" si="11"/>
        <v>41250</v>
      </c>
      <c r="J43" s="5">
        <f t="shared" si="12"/>
        <v>61875</v>
      </c>
      <c r="K43" s="5">
        <f t="shared" si="13"/>
        <v>20625</v>
      </c>
      <c r="L43" s="5">
        <f t="shared" si="14"/>
        <v>701250</v>
      </c>
    </row>
    <row r="44" spans="1:12" x14ac:dyDescent="0.25">
      <c r="A44" s="7">
        <v>7</v>
      </c>
      <c r="B44" s="4" t="s">
        <v>98</v>
      </c>
      <c r="C44" s="4" t="s">
        <v>108</v>
      </c>
      <c r="D44" s="5">
        <v>800000</v>
      </c>
      <c r="E44" s="5">
        <f t="shared" si="7"/>
        <v>240000</v>
      </c>
      <c r="F44" s="5">
        <f t="shared" si="8"/>
        <v>120000</v>
      </c>
      <c r="G44" s="5">
        <f t="shared" si="9"/>
        <v>40000</v>
      </c>
      <c r="H44" s="5">
        <f t="shared" si="10"/>
        <v>1200000</v>
      </c>
      <c r="I44" s="5">
        <f t="shared" si="11"/>
        <v>60000</v>
      </c>
      <c r="J44" s="5">
        <f t="shared" si="12"/>
        <v>90000</v>
      </c>
      <c r="K44" s="5">
        <f t="shared" si="13"/>
        <v>30000</v>
      </c>
      <c r="L44" s="5">
        <f t="shared" si="14"/>
        <v>1020000</v>
      </c>
    </row>
    <row r="45" spans="1:12" x14ac:dyDescent="0.25">
      <c r="A45" s="7">
        <v>8</v>
      </c>
      <c r="B45" s="4" t="s">
        <v>99</v>
      </c>
      <c r="C45" s="4" t="s">
        <v>109</v>
      </c>
      <c r="D45" s="5">
        <v>700000</v>
      </c>
      <c r="E45" s="5">
        <f t="shared" si="7"/>
        <v>210000</v>
      </c>
      <c r="F45" s="5">
        <f t="shared" si="8"/>
        <v>105000</v>
      </c>
      <c r="G45" s="5">
        <f t="shared" si="9"/>
        <v>35000</v>
      </c>
      <c r="H45" s="5">
        <f t="shared" si="10"/>
        <v>1050000</v>
      </c>
      <c r="I45" s="5">
        <f t="shared" si="11"/>
        <v>52500</v>
      </c>
      <c r="J45" s="5">
        <f t="shared" si="12"/>
        <v>78750</v>
      </c>
      <c r="K45" s="5">
        <f t="shared" si="13"/>
        <v>26250</v>
      </c>
      <c r="L45" s="5">
        <f t="shared" si="14"/>
        <v>892500</v>
      </c>
    </row>
    <row r="46" spans="1:12" x14ac:dyDescent="0.25">
      <c r="A46" s="7">
        <v>9</v>
      </c>
      <c r="B46" s="4" t="s">
        <v>100</v>
      </c>
      <c r="C46" s="4" t="s">
        <v>110</v>
      </c>
      <c r="D46" s="5">
        <v>600000</v>
      </c>
      <c r="E46" s="5">
        <f t="shared" si="7"/>
        <v>180000</v>
      </c>
      <c r="F46" s="5">
        <f t="shared" si="8"/>
        <v>90000</v>
      </c>
      <c r="G46" s="5">
        <f t="shared" si="9"/>
        <v>30000</v>
      </c>
      <c r="H46" s="5">
        <f t="shared" si="10"/>
        <v>900000</v>
      </c>
      <c r="I46" s="5">
        <f t="shared" si="11"/>
        <v>45000</v>
      </c>
      <c r="J46" s="5">
        <f t="shared" si="12"/>
        <v>67500</v>
      </c>
      <c r="K46" s="5">
        <f t="shared" si="13"/>
        <v>22500</v>
      </c>
      <c r="L46" s="5">
        <f t="shared" si="14"/>
        <v>765000</v>
      </c>
    </row>
    <row r="47" spans="1:12" x14ac:dyDescent="0.25">
      <c r="A47" s="7">
        <v>10</v>
      </c>
      <c r="B47" s="4" t="s">
        <v>101</v>
      </c>
      <c r="C47" s="4" t="s">
        <v>111</v>
      </c>
      <c r="D47" s="5">
        <v>500000</v>
      </c>
      <c r="E47" s="5">
        <f t="shared" si="7"/>
        <v>150000</v>
      </c>
      <c r="F47" s="5">
        <f t="shared" si="8"/>
        <v>75000</v>
      </c>
      <c r="G47" s="5">
        <f t="shared" si="9"/>
        <v>25000</v>
      </c>
      <c r="H47" s="5">
        <f t="shared" si="10"/>
        <v>750000</v>
      </c>
      <c r="I47" s="5">
        <f t="shared" si="11"/>
        <v>37500</v>
      </c>
      <c r="J47" s="5">
        <f t="shared" si="12"/>
        <v>56250</v>
      </c>
      <c r="K47" s="5">
        <f t="shared" si="13"/>
        <v>18750</v>
      </c>
      <c r="L47" s="5">
        <f t="shared" si="14"/>
        <v>637500</v>
      </c>
    </row>
  </sheetData>
  <mergeCells count="26">
    <mergeCell ref="A29:D29"/>
    <mergeCell ref="A30:D30"/>
    <mergeCell ref="L36:L37"/>
    <mergeCell ref="K36:K37"/>
    <mergeCell ref="I36:J36"/>
    <mergeCell ref="H36:H37"/>
    <mergeCell ref="G36:G37"/>
    <mergeCell ref="E36:F36"/>
    <mergeCell ref="D36:D37"/>
    <mergeCell ref="C36:C37"/>
    <mergeCell ref="B36:B37"/>
    <mergeCell ref="A36:A37"/>
    <mergeCell ref="G9:G10"/>
    <mergeCell ref="L9:L10"/>
    <mergeCell ref="K9:K10"/>
    <mergeCell ref="J9:J10"/>
    <mergeCell ref="I9:I10"/>
    <mergeCell ref="H9:H10"/>
    <mergeCell ref="A3:F3"/>
    <mergeCell ref="A4:F4"/>
    <mergeCell ref="B9:B10"/>
    <mergeCell ref="A9:A10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43"/>
  <sheetViews>
    <sheetView topLeftCell="A10" workbookViewId="0">
      <selection activeCell="D14" sqref="D14"/>
    </sheetView>
  </sheetViews>
  <sheetFormatPr defaultRowHeight="15" x14ac:dyDescent="0.25"/>
  <cols>
    <col min="1" max="1" width="3.85546875" customWidth="1"/>
    <col min="2" max="2" width="19.5703125" customWidth="1"/>
    <col min="3" max="3" width="13.28515625" customWidth="1"/>
    <col min="4" max="5" width="11.140625" customWidth="1"/>
    <col min="6" max="6" width="13.42578125" customWidth="1"/>
    <col min="7" max="7" width="10.85546875" customWidth="1"/>
    <col min="8" max="8" width="11.42578125" bestFit="1" customWidth="1"/>
    <col min="9" max="9" width="12.5703125" customWidth="1"/>
    <col min="10" max="10" width="13.85546875" customWidth="1"/>
    <col min="11" max="11" width="12.42578125" bestFit="1" customWidth="1"/>
    <col min="12" max="12" width="12.85546875" customWidth="1"/>
    <col min="13" max="13" width="11.42578125" bestFit="1" customWidth="1"/>
  </cols>
  <sheetData>
    <row r="4" spans="1:12" ht="18.75" x14ac:dyDescent="0.3">
      <c r="A4" s="21" t="s">
        <v>112</v>
      </c>
      <c r="B4" s="21"/>
      <c r="C4" s="21"/>
      <c r="D4" s="21"/>
      <c r="E4" s="21"/>
    </row>
    <row r="5" spans="1:12" ht="26.25" x14ac:dyDescent="0.4">
      <c r="A5" s="22" t="s">
        <v>113</v>
      </c>
      <c r="B5" s="24"/>
      <c r="C5" s="24"/>
      <c r="D5" s="24"/>
      <c r="E5" s="24"/>
    </row>
    <row r="10" spans="1:12" ht="15" customHeight="1" x14ac:dyDescent="0.25">
      <c r="A10" s="13" t="s">
        <v>2</v>
      </c>
      <c r="B10" s="13" t="s">
        <v>114</v>
      </c>
      <c r="C10" s="14" t="s">
        <v>115</v>
      </c>
      <c r="D10" s="13" t="s">
        <v>116</v>
      </c>
      <c r="E10" s="13"/>
      <c r="F10" s="13"/>
      <c r="G10" s="13" t="s">
        <v>117</v>
      </c>
      <c r="H10" s="13"/>
      <c r="I10" s="13"/>
      <c r="J10" s="13" t="s">
        <v>118</v>
      </c>
      <c r="K10" s="13"/>
      <c r="L10" s="13"/>
    </row>
    <row r="11" spans="1:12" x14ac:dyDescent="0.25">
      <c r="A11" s="13"/>
      <c r="B11" s="13"/>
      <c r="C11" s="14"/>
      <c r="D11" s="14" t="s">
        <v>119</v>
      </c>
      <c r="E11" s="14" t="s">
        <v>120</v>
      </c>
      <c r="F11" s="14" t="s">
        <v>133</v>
      </c>
      <c r="G11" s="14" t="s">
        <v>119</v>
      </c>
      <c r="H11" s="14" t="s">
        <v>121</v>
      </c>
      <c r="I11" s="14" t="s">
        <v>133</v>
      </c>
      <c r="J11" s="14" t="s">
        <v>119</v>
      </c>
      <c r="K11" s="14" t="s">
        <v>122</v>
      </c>
      <c r="L11" s="14" t="s">
        <v>133</v>
      </c>
    </row>
    <row r="12" spans="1:12" x14ac:dyDescent="0.25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x14ac:dyDescent="0.25">
      <c r="A13" s="3">
        <v>1</v>
      </c>
      <c r="B13" s="4" t="s">
        <v>123</v>
      </c>
      <c r="C13" s="5">
        <v>2250000</v>
      </c>
      <c r="D13" s="5">
        <f>C13/12</f>
        <v>187500</v>
      </c>
      <c r="E13" s="5">
        <f>C13*5%</f>
        <v>112500</v>
      </c>
      <c r="F13" s="5">
        <f>D13+E13</f>
        <v>300000</v>
      </c>
      <c r="G13" s="5">
        <f>C13/24</f>
        <v>93750</v>
      </c>
      <c r="H13" s="5">
        <f>C13*10%</f>
        <v>225000</v>
      </c>
      <c r="I13" s="5">
        <f>G13+H13</f>
        <v>318750</v>
      </c>
      <c r="J13" s="5">
        <f>C13/32</f>
        <v>70312.5</v>
      </c>
      <c r="K13" s="5">
        <f>C13*15%</f>
        <v>337500</v>
      </c>
      <c r="L13" s="5">
        <f>J13+K13</f>
        <v>407812.5</v>
      </c>
    </row>
    <row r="14" spans="1:12" x14ac:dyDescent="0.25">
      <c r="A14" s="3">
        <v>2</v>
      </c>
      <c r="B14" s="4" t="s">
        <v>124</v>
      </c>
      <c r="C14" s="5">
        <v>2500000</v>
      </c>
      <c r="D14" s="5">
        <f t="shared" ref="D14:D22" si="0">C14/12</f>
        <v>208333.33333333334</v>
      </c>
      <c r="E14" s="5">
        <f t="shared" ref="E14:E22" si="1">C14*5%</f>
        <v>125000</v>
      </c>
      <c r="F14" s="5">
        <f t="shared" ref="F14:F22" si="2">D14+E14</f>
        <v>333333.33333333337</v>
      </c>
      <c r="G14" s="5">
        <f t="shared" ref="G14:G22" si="3">C14/24</f>
        <v>104166.66666666667</v>
      </c>
      <c r="H14" s="5">
        <f t="shared" ref="H14:H22" si="4">C14*10%</f>
        <v>250000</v>
      </c>
      <c r="I14" s="5">
        <f t="shared" ref="I14:I22" si="5">G14+H14</f>
        <v>354166.66666666669</v>
      </c>
      <c r="J14" s="5">
        <f t="shared" ref="J14:J22" si="6">C14/32</f>
        <v>78125</v>
      </c>
      <c r="K14" s="5">
        <f t="shared" ref="K14:K22" si="7">C14*15%</f>
        <v>375000</v>
      </c>
      <c r="L14" s="5">
        <f t="shared" ref="L14:L22" si="8">J14+K14</f>
        <v>453125</v>
      </c>
    </row>
    <row r="15" spans="1:12" x14ac:dyDescent="0.25">
      <c r="A15" s="3">
        <v>3</v>
      </c>
      <c r="B15" s="4" t="s">
        <v>125</v>
      </c>
      <c r="C15" s="5">
        <v>3000000</v>
      </c>
      <c r="D15" s="5">
        <f t="shared" si="0"/>
        <v>250000</v>
      </c>
      <c r="E15" s="5">
        <f t="shared" si="1"/>
        <v>150000</v>
      </c>
      <c r="F15" s="5">
        <f t="shared" si="2"/>
        <v>400000</v>
      </c>
      <c r="G15" s="5">
        <f t="shared" si="3"/>
        <v>125000</v>
      </c>
      <c r="H15" s="5">
        <f t="shared" si="4"/>
        <v>300000</v>
      </c>
      <c r="I15" s="5">
        <f t="shared" si="5"/>
        <v>425000</v>
      </c>
      <c r="J15" s="5">
        <f t="shared" si="6"/>
        <v>93750</v>
      </c>
      <c r="K15" s="5">
        <f t="shared" si="7"/>
        <v>450000</v>
      </c>
      <c r="L15" s="5">
        <f t="shared" si="8"/>
        <v>543750</v>
      </c>
    </row>
    <row r="16" spans="1:12" x14ac:dyDescent="0.25">
      <c r="A16" s="3">
        <v>4</v>
      </c>
      <c r="B16" s="4" t="s">
        <v>126</v>
      </c>
      <c r="C16" s="5">
        <v>3250000</v>
      </c>
      <c r="D16" s="5">
        <f t="shared" si="0"/>
        <v>270833.33333333331</v>
      </c>
      <c r="E16" s="5">
        <f t="shared" si="1"/>
        <v>162500</v>
      </c>
      <c r="F16" s="5">
        <f t="shared" si="2"/>
        <v>433333.33333333331</v>
      </c>
      <c r="G16" s="5">
        <f t="shared" si="3"/>
        <v>135416.66666666666</v>
      </c>
      <c r="H16" s="5">
        <f t="shared" si="4"/>
        <v>325000</v>
      </c>
      <c r="I16" s="5">
        <f t="shared" si="5"/>
        <v>460416.66666666663</v>
      </c>
      <c r="J16" s="5">
        <f t="shared" si="6"/>
        <v>101562.5</v>
      </c>
      <c r="K16" s="5">
        <f t="shared" si="7"/>
        <v>487500</v>
      </c>
      <c r="L16" s="5">
        <f t="shared" si="8"/>
        <v>589062.5</v>
      </c>
    </row>
    <row r="17" spans="1:13" x14ac:dyDescent="0.25">
      <c r="A17" s="3">
        <v>5</v>
      </c>
      <c r="B17" s="4" t="s">
        <v>127</v>
      </c>
      <c r="C17" s="5">
        <v>3500000</v>
      </c>
      <c r="D17" s="5">
        <f t="shared" si="0"/>
        <v>291666.66666666669</v>
      </c>
      <c r="E17" s="5">
        <f t="shared" si="1"/>
        <v>175000</v>
      </c>
      <c r="F17" s="5">
        <f t="shared" si="2"/>
        <v>466666.66666666669</v>
      </c>
      <c r="G17" s="5">
        <f t="shared" si="3"/>
        <v>145833.33333333334</v>
      </c>
      <c r="H17" s="5">
        <f t="shared" si="4"/>
        <v>350000</v>
      </c>
      <c r="I17" s="5">
        <f t="shared" si="5"/>
        <v>495833.33333333337</v>
      </c>
      <c r="J17" s="5">
        <f t="shared" si="6"/>
        <v>109375</v>
      </c>
      <c r="K17" s="5">
        <f t="shared" si="7"/>
        <v>525000</v>
      </c>
      <c r="L17" s="5">
        <f t="shared" si="8"/>
        <v>634375</v>
      </c>
    </row>
    <row r="18" spans="1:13" x14ac:dyDescent="0.25">
      <c r="A18" s="3">
        <v>6</v>
      </c>
      <c r="B18" s="4" t="s">
        <v>128</v>
      </c>
      <c r="C18" s="5">
        <v>4000000</v>
      </c>
      <c r="D18" s="5">
        <f t="shared" si="0"/>
        <v>333333.33333333331</v>
      </c>
      <c r="E18" s="5">
        <f t="shared" si="1"/>
        <v>200000</v>
      </c>
      <c r="F18" s="5">
        <f t="shared" si="2"/>
        <v>533333.33333333326</v>
      </c>
      <c r="G18" s="5">
        <f t="shared" si="3"/>
        <v>166666.66666666666</v>
      </c>
      <c r="H18" s="5">
        <f t="shared" si="4"/>
        <v>400000</v>
      </c>
      <c r="I18" s="5">
        <f t="shared" si="5"/>
        <v>566666.66666666663</v>
      </c>
      <c r="J18" s="5">
        <f t="shared" si="6"/>
        <v>125000</v>
      </c>
      <c r="K18" s="5">
        <f t="shared" si="7"/>
        <v>600000</v>
      </c>
      <c r="L18" s="5">
        <f t="shared" si="8"/>
        <v>725000</v>
      </c>
    </row>
    <row r="19" spans="1:13" x14ac:dyDescent="0.25">
      <c r="A19" s="3">
        <v>7</v>
      </c>
      <c r="B19" s="4" t="s">
        <v>129</v>
      </c>
      <c r="C19" s="5">
        <v>4500000</v>
      </c>
      <c r="D19" s="5">
        <f t="shared" si="0"/>
        <v>375000</v>
      </c>
      <c r="E19" s="5">
        <f t="shared" si="1"/>
        <v>225000</v>
      </c>
      <c r="F19" s="5">
        <f t="shared" si="2"/>
        <v>600000</v>
      </c>
      <c r="G19" s="5">
        <f t="shared" si="3"/>
        <v>187500</v>
      </c>
      <c r="H19" s="5">
        <f t="shared" si="4"/>
        <v>450000</v>
      </c>
      <c r="I19" s="5">
        <f t="shared" si="5"/>
        <v>637500</v>
      </c>
      <c r="J19" s="5">
        <f t="shared" si="6"/>
        <v>140625</v>
      </c>
      <c r="K19" s="5">
        <f t="shared" si="7"/>
        <v>675000</v>
      </c>
      <c r="L19" s="5">
        <f t="shared" si="8"/>
        <v>815625</v>
      </c>
    </row>
    <row r="20" spans="1:13" x14ac:dyDescent="0.25">
      <c r="A20" s="3">
        <v>8</v>
      </c>
      <c r="B20" s="4" t="s">
        <v>130</v>
      </c>
      <c r="C20" s="5">
        <v>5000000</v>
      </c>
      <c r="D20" s="5">
        <f t="shared" si="0"/>
        <v>416666.66666666669</v>
      </c>
      <c r="E20" s="5">
        <f t="shared" si="1"/>
        <v>250000</v>
      </c>
      <c r="F20" s="5">
        <f t="shared" si="2"/>
        <v>666666.66666666674</v>
      </c>
      <c r="G20" s="5">
        <f t="shared" si="3"/>
        <v>208333.33333333334</v>
      </c>
      <c r="H20" s="5">
        <f t="shared" si="4"/>
        <v>500000</v>
      </c>
      <c r="I20" s="5">
        <f t="shared" si="5"/>
        <v>708333.33333333337</v>
      </c>
      <c r="J20" s="5">
        <f t="shared" si="6"/>
        <v>156250</v>
      </c>
      <c r="K20" s="5">
        <f t="shared" si="7"/>
        <v>750000</v>
      </c>
      <c r="L20" s="5">
        <f t="shared" si="8"/>
        <v>906250</v>
      </c>
    </row>
    <row r="21" spans="1:13" x14ac:dyDescent="0.25">
      <c r="A21" s="3">
        <v>9</v>
      </c>
      <c r="B21" s="4" t="s">
        <v>131</v>
      </c>
      <c r="C21" s="5">
        <v>5500000</v>
      </c>
      <c r="D21" s="5">
        <f t="shared" si="0"/>
        <v>458333.33333333331</v>
      </c>
      <c r="E21" s="5">
        <f t="shared" si="1"/>
        <v>275000</v>
      </c>
      <c r="F21" s="5">
        <f t="shared" si="2"/>
        <v>733333.33333333326</v>
      </c>
      <c r="G21" s="5">
        <f t="shared" si="3"/>
        <v>229166.66666666666</v>
      </c>
      <c r="H21" s="5">
        <f t="shared" si="4"/>
        <v>550000</v>
      </c>
      <c r="I21" s="5">
        <f t="shared" si="5"/>
        <v>779166.66666666663</v>
      </c>
      <c r="J21" s="5">
        <f t="shared" si="6"/>
        <v>171875</v>
      </c>
      <c r="K21" s="5">
        <f t="shared" si="7"/>
        <v>825000</v>
      </c>
      <c r="L21" s="5">
        <f t="shared" si="8"/>
        <v>996875</v>
      </c>
    </row>
    <row r="22" spans="1:13" x14ac:dyDescent="0.25">
      <c r="A22" s="3">
        <v>10</v>
      </c>
      <c r="B22" s="4" t="s">
        <v>132</v>
      </c>
      <c r="C22" s="5">
        <v>6000000</v>
      </c>
      <c r="D22" s="5">
        <f t="shared" si="0"/>
        <v>500000</v>
      </c>
      <c r="E22" s="5">
        <f t="shared" si="1"/>
        <v>300000</v>
      </c>
      <c r="F22" s="5">
        <f t="shared" si="2"/>
        <v>800000</v>
      </c>
      <c r="G22" s="5">
        <f t="shared" si="3"/>
        <v>250000</v>
      </c>
      <c r="H22" s="5">
        <f t="shared" si="4"/>
        <v>600000</v>
      </c>
      <c r="I22" s="5">
        <f t="shared" si="5"/>
        <v>850000</v>
      </c>
      <c r="J22" s="5">
        <f t="shared" si="6"/>
        <v>187500</v>
      </c>
      <c r="K22" s="5">
        <f t="shared" si="7"/>
        <v>900000</v>
      </c>
      <c r="L22" s="5">
        <f t="shared" si="8"/>
        <v>1087500</v>
      </c>
    </row>
    <row r="26" spans="1:13" ht="18.75" x14ac:dyDescent="0.3">
      <c r="A26" s="21" t="s">
        <v>156</v>
      </c>
      <c r="B26" s="21"/>
      <c r="C26" s="21"/>
      <c r="D26" s="21"/>
      <c r="E26" s="21"/>
      <c r="F26" s="21"/>
      <c r="G26" s="21"/>
      <c r="H26" s="21"/>
    </row>
    <row r="27" spans="1:13" ht="26.25" x14ac:dyDescent="0.4">
      <c r="A27" s="22" t="s">
        <v>157</v>
      </c>
      <c r="B27" s="22"/>
      <c r="C27" s="22"/>
      <c r="D27" s="22"/>
      <c r="E27" s="22"/>
      <c r="F27" s="22"/>
      <c r="G27" s="22"/>
      <c r="H27" s="22"/>
    </row>
    <row r="31" spans="1:13" x14ac:dyDescent="0.25">
      <c r="A31" s="13" t="s">
        <v>2</v>
      </c>
      <c r="B31" s="13" t="s">
        <v>134</v>
      </c>
      <c r="C31" s="14" t="s">
        <v>135</v>
      </c>
      <c r="D31" s="14" t="s">
        <v>136</v>
      </c>
      <c r="E31" s="14" t="s">
        <v>137</v>
      </c>
      <c r="F31" s="14" t="s">
        <v>138</v>
      </c>
      <c r="G31" s="14" t="s">
        <v>139</v>
      </c>
      <c r="H31" s="14" t="s">
        <v>140</v>
      </c>
      <c r="I31" s="14" t="s">
        <v>141</v>
      </c>
      <c r="J31" s="14" t="s">
        <v>142</v>
      </c>
      <c r="K31" s="14" t="s">
        <v>143</v>
      </c>
      <c r="L31" s="14" t="s">
        <v>144</v>
      </c>
      <c r="M31" s="14" t="s">
        <v>145</v>
      </c>
    </row>
    <row r="32" spans="1:13" x14ac:dyDescent="0.25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25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25">
      <c r="A34" s="7">
        <v>1</v>
      </c>
      <c r="B34" s="4" t="s">
        <v>146</v>
      </c>
      <c r="C34" s="5">
        <v>8000000</v>
      </c>
      <c r="D34" s="5">
        <f>C34*10%</f>
        <v>800000</v>
      </c>
      <c r="E34" s="5">
        <f>C34*8%</f>
        <v>640000</v>
      </c>
      <c r="F34" s="5">
        <f>C34+D34+E34</f>
        <v>9440000</v>
      </c>
      <c r="G34" s="4">
        <v>24</v>
      </c>
      <c r="H34" s="5">
        <f>F34*20%</f>
        <v>1888000</v>
      </c>
      <c r="I34" s="5">
        <f>F34-H34</f>
        <v>7552000</v>
      </c>
      <c r="J34" s="5">
        <f>I34*(1%*G34)</f>
        <v>1812480</v>
      </c>
      <c r="K34" s="5">
        <f>F34+J34</f>
        <v>11252480</v>
      </c>
      <c r="L34" s="5">
        <f>K34/G34</f>
        <v>468853.33333333331</v>
      </c>
      <c r="M34" s="5">
        <f>K34-F34</f>
        <v>1812480</v>
      </c>
    </row>
    <row r="35" spans="1:13" x14ac:dyDescent="0.25">
      <c r="A35" s="7">
        <v>2</v>
      </c>
      <c r="B35" s="4" t="s">
        <v>147</v>
      </c>
      <c r="C35" s="5">
        <v>9000000</v>
      </c>
      <c r="D35" s="5">
        <f t="shared" ref="D35:D43" si="9">C35*10%</f>
        <v>900000</v>
      </c>
      <c r="E35" s="5">
        <f t="shared" ref="E35:E43" si="10">C35*8%</f>
        <v>720000</v>
      </c>
      <c r="F35" s="5">
        <f t="shared" ref="F35:F43" si="11">C35+D35+E35</f>
        <v>10620000</v>
      </c>
      <c r="G35" s="4">
        <v>12</v>
      </c>
      <c r="H35" s="5">
        <f t="shared" ref="H35:H43" si="12">F35*20%</f>
        <v>2124000</v>
      </c>
      <c r="I35" s="5">
        <f t="shared" ref="I35:I43" si="13">F35-H35</f>
        <v>8496000</v>
      </c>
      <c r="J35" s="5">
        <f>I35*(1%*G35)</f>
        <v>1019520</v>
      </c>
      <c r="K35" s="5">
        <f t="shared" ref="K35:K43" si="14">F35+J35</f>
        <v>11639520</v>
      </c>
      <c r="L35" s="5">
        <f t="shared" ref="L35:L43" si="15">K35/G35</f>
        <v>969960</v>
      </c>
      <c r="M35" s="5">
        <f t="shared" ref="M35:M43" si="16">K35-F35</f>
        <v>1019520</v>
      </c>
    </row>
    <row r="36" spans="1:13" x14ac:dyDescent="0.25">
      <c r="A36" s="7">
        <v>3</v>
      </c>
      <c r="B36" s="4" t="s">
        <v>148</v>
      </c>
      <c r="C36" s="5">
        <v>10000000</v>
      </c>
      <c r="D36" s="5">
        <f t="shared" si="9"/>
        <v>1000000</v>
      </c>
      <c r="E36" s="5">
        <f t="shared" si="10"/>
        <v>800000</v>
      </c>
      <c r="F36" s="5">
        <f t="shared" si="11"/>
        <v>11800000</v>
      </c>
      <c r="G36" s="4">
        <v>12</v>
      </c>
      <c r="H36" s="5">
        <f t="shared" si="12"/>
        <v>2360000</v>
      </c>
      <c r="I36" s="5">
        <f t="shared" si="13"/>
        <v>9440000</v>
      </c>
      <c r="J36" s="5">
        <f>I36*(1%*G36)</f>
        <v>1132800</v>
      </c>
      <c r="K36" s="5">
        <f t="shared" si="14"/>
        <v>12932800</v>
      </c>
      <c r="L36" s="5">
        <f t="shared" si="15"/>
        <v>1077733.3333333333</v>
      </c>
      <c r="M36" s="5">
        <f t="shared" si="16"/>
        <v>1132800</v>
      </c>
    </row>
    <row r="37" spans="1:13" x14ac:dyDescent="0.25">
      <c r="A37" s="7">
        <v>4</v>
      </c>
      <c r="B37" s="4" t="s">
        <v>149</v>
      </c>
      <c r="C37" s="5">
        <v>11000000</v>
      </c>
      <c r="D37" s="5">
        <f t="shared" si="9"/>
        <v>1100000</v>
      </c>
      <c r="E37" s="5">
        <f t="shared" si="10"/>
        <v>880000</v>
      </c>
      <c r="F37" s="5">
        <f t="shared" si="11"/>
        <v>12980000</v>
      </c>
      <c r="G37" s="4">
        <v>12</v>
      </c>
      <c r="H37" s="5">
        <f t="shared" si="12"/>
        <v>2596000</v>
      </c>
      <c r="I37" s="5">
        <f t="shared" si="13"/>
        <v>10384000</v>
      </c>
      <c r="J37" s="5">
        <f>I37*(1%*G37)</f>
        <v>1246080</v>
      </c>
      <c r="K37" s="5">
        <f t="shared" si="14"/>
        <v>14226080</v>
      </c>
      <c r="L37" s="5">
        <f t="shared" si="15"/>
        <v>1185506.6666666667</v>
      </c>
      <c r="M37" s="5">
        <f t="shared" si="16"/>
        <v>1246080</v>
      </c>
    </row>
    <row r="38" spans="1:13" x14ac:dyDescent="0.25">
      <c r="A38" s="7">
        <v>5</v>
      </c>
      <c r="B38" s="4" t="s">
        <v>150</v>
      </c>
      <c r="C38" s="5">
        <v>12000000</v>
      </c>
      <c r="D38" s="5">
        <f t="shared" si="9"/>
        <v>1200000</v>
      </c>
      <c r="E38" s="5">
        <f t="shared" si="10"/>
        <v>960000</v>
      </c>
      <c r="F38" s="5">
        <f t="shared" si="11"/>
        <v>14160000</v>
      </c>
      <c r="G38" s="4">
        <v>24</v>
      </c>
      <c r="H38" s="5">
        <f t="shared" si="12"/>
        <v>2832000</v>
      </c>
      <c r="I38" s="5">
        <f t="shared" si="13"/>
        <v>11328000</v>
      </c>
      <c r="J38" s="5">
        <f>I38*(1%*24)</f>
        <v>2718720</v>
      </c>
      <c r="K38" s="5">
        <f t="shared" si="14"/>
        <v>16878720</v>
      </c>
      <c r="L38" s="5">
        <f t="shared" si="15"/>
        <v>703280</v>
      </c>
      <c r="M38" s="5">
        <f t="shared" si="16"/>
        <v>2718720</v>
      </c>
    </row>
    <row r="39" spans="1:13" x14ac:dyDescent="0.25">
      <c r="A39" s="7">
        <v>6</v>
      </c>
      <c r="B39" s="4" t="s">
        <v>151</v>
      </c>
      <c r="C39" s="5">
        <v>10500000</v>
      </c>
      <c r="D39" s="5">
        <f t="shared" si="9"/>
        <v>1050000</v>
      </c>
      <c r="E39" s="5">
        <f t="shared" si="10"/>
        <v>840000</v>
      </c>
      <c r="F39" s="5">
        <f t="shared" si="11"/>
        <v>12390000</v>
      </c>
      <c r="G39" s="4">
        <v>12</v>
      </c>
      <c r="H39" s="5">
        <f t="shared" si="12"/>
        <v>2478000</v>
      </c>
      <c r="I39" s="5">
        <f t="shared" si="13"/>
        <v>9912000</v>
      </c>
      <c r="J39" s="5">
        <f>I39*(1%*G39)</f>
        <v>1189440</v>
      </c>
      <c r="K39" s="5">
        <f t="shared" si="14"/>
        <v>13579440</v>
      </c>
      <c r="L39" s="5">
        <f t="shared" si="15"/>
        <v>1131620</v>
      </c>
      <c r="M39" s="5">
        <f t="shared" si="16"/>
        <v>1189440</v>
      </c>
    </row>
    <row r="40" spans="1:13" x14ac:dyDescent="0.25">
      <c r="A40" s="7">
        <v>7</v>
      </c>
      <c r="B40" s="4" t="s">
        <v>152</v>
      </c>
      <c r="C40" s="5">
        <v>18000000</v>
      </c>
      <c r="D40" s="5">
        <f t="shared" si="9"/>
        <v>1800000</v>
      </c>
      <c r="E40" s="5">
        <f t="shared" si="10"/>
        <v>1440000</v>
      </c>
      <c r="F40" s="5">
        <f t="shared" si="11"/>
        <v>21240000</v>
      </c>
      <c r="G40" s="4">
        <v>36</v>
      </c>
      <c r="H40" s="5">
        <f t="shared" si="12"/>
        <v>4248000</v>
      </c>
      <c r="I40" s="5">
        <f t="shared" si="13"/>
        <v>16992000</v>
      </c>
      <c r="J40" s="5">
        <f>I40*(1%*G40)</f>
        <v>6117120</v>
      </c>
      <c r="K40" s="5">
        <f t="shared" si="14"/>
        <v>27357120</v>
      </c>
      <c r="L40" s="5">
        <f t="shared" si="15"/>
        <v>759920</v>
      </c>
      <c r="M40" s="5">
        <f t="shared" si="16"/>
        <v>6117120</v>
      </c>
    </row>
    <row r="41" spans="1:13" x14ac:dyDescent="0.25">
      <c r="A41" s="7">
        <v>8</v>
      </c>
      <c r="B41" s="4" t="s">
        <v>153</v>
      </c>
      <c r="C41" s="5">
        <v>13000000</v>
      </c>
      <c r="D41" s="5">
        <f t="shared" si="9"/>
        <v>1300000</v>
      </c>
      <c r="E41" s="5">
        <f t="shared" si="10"/>
        <v>1040000</v>
      </c>
      <c r="F41" s="5">
        <f t="shared" si="11"/>
        <v>15340000</v>
      </c>
      <c r="G41" s="4">
        <v>36</v>
      </c>
      <c r="H41" s="5">
        <f t="shared" si="12"/>
        <v>3068000</v>
      </c>
      <c r="I41" s="5">
        <f t="shared" si="13"/>
        <v>12272000</v>
      </c>
      <c r="J41" s="5">
        <f>I41*(1%*G41)</f>
        <v>4417920</v>
      </c>
      <c r="K41" s="5">
        <f t="shared" si="14"/>
        <v>19757920</v>
      </c>
      <c r="L41" s="5">
        <f t="shared" si="15"/>
        <v>548831.11111111112</v>
      </c>
      <c r="M41" s="5">
        <f t="shared" si="16"/>
        <v>4417920</v>
      </c>
    </row>
    <row r="42" spans="1:13" x14ac:dyDescent="0.25">
      <c r="A42" s="7">
        <v>9</v>
      </c>
      <c r="B42" s="4" t="s">
        <v>154</v>
      </c>
      <c r="C42" s="5">
        <v>11500000</v>
      </c>
      <c r="D42" s="5">
        <f t="shared" si="9"/>
        <v>1150000</v>
      </c>
      <c r="E42" s="5">
        <f t="shared" si="10"/>
        <v>920000</v>
      </c>
      <c r="F42" s="5">
        <f t="shared" si="11"/>
        <v>13570000</v>
      </c>
      <c r="G42" s="4">
        <v>24</v>
      </c>
      <c r="H42" s="5">
        <f t="shared" si="12"/>
        <v>2714000</v>
      </c>
      <c r="I42" s="5">
        <f t="shared" si="13"/>
        <v>10856000</v>
      </c>
      <c r="J42" s="5">
        <f>I42*(1%*G42)</f>
        <v>2605440</v>
      </c>
      <c r="K42" s="5">
        <f t="shared" si="14"/>
        <v>16175440</v>
      </c>
      <c r="L42" s="5">
        <f t="shared" si="15"/>
        <v>673976.66666666663</v>
      </c>
      <c r="M42" s="5">
        <f t="shared" si="16"/>
        <v>2605440</v>
      </c>
    </row>
    <row r="43" spans="1:13" x14ac:dyDescent="0.25">
      <c r="A43" s="7">
        <v>10</v>
      </c>
      <c r="B43" s="4" t="s">
        <v>155</v>
      </c>
      <c r="C43" s="5">
        <v>17000000</v>
      </c>
      <c r="D43" s="5">
        <f t="shared" si="9"/>
        <v>1700000</v>
      </c>
      <c r="E43" s="5">
        <f t="shared" si="10"/>
        <v>1360000</v>
      </c>
      <c r="F43" s="5">
        <f t="shared" si="11"/>
        <v>20060000</v>
      </c>
      <c r="G43" s="4">
        <v>36</v>
      </c>
      <c r="H43" s="5">
        <f t="shared" si="12"/>
        <v>4012000</v>
      </c>
      <c r="I43" s="5">
        <f t="shared" si="13"/>
        <v>16048000</v>
      </c>
      <c r="J43" s="5">
        <f>I43*(1%*G43)</f>
        <v>5777280</v>
      </c>
      <c r="K43" s="5">
        <f t="shared" si="14"/>
        <v>25837280</v>
      </c>
      <c r="L43" s="5">
        <f t="shared" si="15"/>
        <v>717702.22222222225</v>
      </c>
      <c r="M43" s="5">
        <f t="shared" si="16"/>
        <v>5777280</v>
      </c>
    </row>
  </sheetData>
  <mergeCells count="32">
    <mergeCell ref="M31:M33"/>
    <mergeCell ref="A26:H26"/>
    <mergeCell ref="A27:H27"/>
    <mergeCell ref="G31:G33"/>
    <mergeCell ref="H31:H33"/>
    <mergeCell ref="I31:I33"/>
    <mergeCell ref="J31:J33"/>
    <mergeCell ref="K31:K33"/>
    <mergeCell ref="L31:L33"/>
    <mergeCell ref="F31:F33"/>
    <mergeCell ref="F11:F12"/>
    <mergeCell ref="A31:A33"/>
    <mergeCell ref="B31:B33"/>
    <mergeCell ref="C31:C33"/>
    <mergeCell ref="D31:D33"/>
    <mergeCell ref="E31:E33"/>
    <mergeCell ref="A4:E4"/>
    <mergeCell ref="A5:E5"/>
    <mergeCell ref="J10:L10"/>
    <mergeCell ref="G10:I10"/>
    <mergeCell ref="D10:F10"/>
    <mergeCell ref="A10:A12"/>
    <mergeCell ref="B10:B12"/>
    <mergeCell ref="I11:I12"/>
    <mergeCell ref="J11:J12"/>
    <mergeCell ref="K11:K12"/>
    <mergeCell ref="L11:L12"/>
    <mergeCell ref="G11:G12"/>
    <mergeCell ref="H11:H12"/>
    <mergeCell ref="C10:C12"/>
    <mergeCell ref="D11:D12"/>
    <mergeCell ref="E11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J62"/>
  <sheetViews>
    <sheetView topLeftCell="A5" zoomScaleNormal="100" workbookViewId="0">
      <selection activeCell="H7" sqref="H7"/>
    </sheetView>
  </sheetViews>
  <sheetFormatPr defaultRowHeight="15" x14ac:dyDescent="0.25"/>
  <cols>
    <col min="1" max="1" width="3.85546875" customWidth="1"/>
    <col min="2" max="2" width="19.140625" customWidth="1"/>
    <col min="3" max="3" width="19.85546875" customWidth="1"/>
    <col min="9" max="9" width="12.42578125" customWidth="1"/>
  </cols>
  <sheetData>
    <row r="5" spans="1:10" ht="18.75" x14ac:dyDescent="0.3">
      <c r="A5" s="21" t="s">
        <v>158</v>
      </c>
      <c r="B5" s="21"/>
      <c r="C5" s="21"/>
      <c r="D5" s="21"/>
      <c r="E5" s="21"/>
    </row>
    <row r="6" spans="1:10" ht="18.75" x14ac:dyDescent="0.3">
      <c r="A6" s="21" t="s">
        <v>159</v>
      </c>
      <c r="B6" s="21"/>
      <c r="C6" s="21"/>
      <c r="D6" s="21"/>
      <c r="E6" s="21"/>
    </row>
    <row r="7" spans="1:10" ht="26.25" x14ac:dyDescent="0.4">
      <c r="A7" s="22" t="s">
        <v>160</v>
      </c>
      <c r="B7" s="22"/>
      <c r="C7" s="22"/>
      <c r="D7" s="22"/>
      <c r="E7" s="22"/>
    </row>
    <row r="10" spans="1:10" ht="15" customHeight="1" x14ac:dyDescent="0.25">
      <c r="A10" s="14" t="s">
        <v>2</v>
      </c>
      <c r="B10" s="14" t="s">
        <v>161</v>
      </c>
      <c r="C10" s="14" t="s">
        <v>162</v>
      </c>
      <c r="D10" s="14" t="s">
        <v>163</v>
      </c>
      <c r="E10" s="14"/>
      <c r="F10" s="14"/>
      <c r="G10" s="14"/>
      <c r="H10" s="14"/>
      <c r="I10" s="14" t="s">
        <v>164</v>
      </c>
      <c r="J10" s="14" t="s">
        <v>165</v>
      </c>
    </row>
    <row r="11" spans="1:10" x14ac:dyDescent="0.25">
      <c r="A11" s="14"/>
      <c r="B11" s="14"/>
      <c r="C11" s="14"/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14"/>
      <c r="J11" s="14"/>
    </row>
    <row r="12" spans="1:10" x14ac:dyDescent="0.25">
      <c r="A12" s="4">
        <v>1</v>
      </c>
      <c r="B12" s="4" t="s">
        <v>166</v>
      </c>
      <c r="C12" s="4" t="s">
        <v>176</v>
      </c>
      <c r="D12" s="4">
        <v>500</v>
      </c>
      <c r="E12" s="4">
        <v>560</v>
      </c>
      <c r="F12" s="4">
        <v>625</v>
      </c>
      <c r="G12" s="4">
        <v>456</v>
      </c>
      <c r="H12" s="4">
        <v>561</v>
      </c>
      <c r="I12" s="4">
        <f>SUM(D12:H12)</f>
        <v>2702</v>
      </c>
      <c r="J12" s="4">
        <f>AVERAGE(D12:H12)</f>
        <v>540.4</v>
      </c>
    </row>
    <row r="13" spans="1:10" x14ac:dyDescent="0.25">
      <c r="A13" s="4">
        <v>2</v>
      </c>
      <c r="B13" s="4" t="s">
        <v>167</v>
      </c>
      <c r="C13" s="4" t="s">
        <v>177</v>
      </c>
      <c r="D13" s="4">
        <v>456</v>
      </c>
      <c r="E13" s="4">
        <v>235</v>
      </c>
      <c r="F13" s="4">
        <v>458</v>
      </c>
      <c r="G13" s="4">
        <v>897</v>
      </c>
      <c r="H13" s="4">
        <v>458</v>
      </c>
      <c r="I13" s="4">
        <f t="shared" ref="I13:I21" si="0">SUM(D13:H13)</f>
        <v>2504</v>
      </c>
      <c r="J13" s="4">
        <f t="shared" ref="J13:J21" si="1">AVERAGE(D13:H13)</f>
        <v>500.8</v>
      </c>
    </row>
    <row r="14" spans="1:10" x14ac:dyDescent="0.25">
      <c r="A14" s="4">
        <v>3</v>
      </c>
      <c r="B14" s="4" t="s">
        <v>168</v>
      </c>
      <c r="C14" s="4" t="s">
        <v>176</v>
      </c>
      <c r="D14" s="4">
        <v>789</v>
      </c>
      <c r="E14" s="4">
        <v>569</v>
      </c>
      <c r="F14" s="4">
        <v>845</v>
      </c>
      <c r="G14" s="4">
        <v>554</v>
      </c>
      <c r="H14" s="4">
        <v>478</v>
      </c>
      <c r="I14" s="4">
        <f t="shared" si="0"/>
        <v>3235</v>
      </c>
      <c r="J14" s="4">
        <f t="shared" si="1"/>
        <v>647</v>
      </c>
    </row>
    <row r="15" spans="1:10" x14ac:dyDescent="0.25">
      <c r="A15" s="4">
        <v>4</v>
      </c>
      <c r="B15" s="4" t="s">
        <v>169</v>
      </c>
      <c r="C15" s="4" t="s">
        <v>177</v>
      </c>
      <c r="D15" s="4">
        <v>658</v>
      </c>
      <c r="E15" s="4">
        <v>859</v>
      </c>
      <c r="F15" s="4">
        <v>758</v>
      </c>
      <c r="G15" s="4">
        <v>648</v>
      </c>
      <c r="H15" s="4">
        <v>586</v>
      </c>
      <c r="I15" s="4">
        <f t="shared" si="0"/>
        <v>3509</v>
      </c>
      <c r="J15" s="4">
        <f t="shared" si="1"/>
        <v>701.8</v>
      </c>
    </row>
    <row r="16" spans="1:10" x14ac:dyDescent="0.25">
      <c r="A16" s="4">
        <v>5</v>
      </c>
      <c r="B16" s="4" t="s">
        <v>170</v>
      </c>
      <c r="C16" s="4" t="s">
        <v>178</v>
      </c>
      <c r="D16" s="4">
        <v>558</v>
      </c>
      <c r="E16" s="4">
        <v>547</v>
      </c>
      <c r="F16" s="4">
        <v>569</v>
      </c>
      <c r="G16" s="4">
        <v>565</v>
      </c>
      <c r="H16" s="4">
        <v>543</v>
      </c>
      <c r="I16" s="4">
        <f t="shared" si="0"/>
        <v>2782</v>
      </c>
      <c r="J16" s="4">
        <f t="shared" si="1"/>
        <v>556.4</v>
      </c>
    </row>
    <row r="17" spans="1:10" x14ac:dyDescent="0.25">
      <c r="A17" s="4">
        <v>6</v>
      </c>
      <c r="B17" s="4" t="s">
        <v>171</v>
      </c>
      <c r="C17" s="4" t="s">
        <v>176</v>
      </c>
      <c r="D17" s="4">
        <v>465</v>
      </c>
      <c r="E17" s="4">
        <v>435</v>
      </c>
      <c r="F17" s="4">
        <v>421</v>
      </c>
      <c r="G17" s="4">
        <v>436</v>
      </c>
      <c r="H17" s="4">
        <v>482</v>
      </c>
      <c r="I17" s="4">
        <f t="shared" si="0"/>
        <v>2239</v>
      </c>
      <c r="J17" s="4">
        <f t="shared" si="1"/>
        <v>447.8</v>
      </c>
    </row>
    <row r="18" spans="1:10" x14ac:dyDescent="0.25">
      <c r="A18" s="4">
        <v>7</v>
      </c>
      <c r="B18" s="4" t="s">
        <v>172</v>
      </c>
      <c r="C18" s="4" t="s">
        <v>177</v>
      </c>
      <c r="D18" s="4">
        <v>798</v>
      </c>
      <c r="E18" s="4">
        <v>785</v>
      </c>
      <c r="F18" s="4">
        <v>768</v>
      </c>
      <c r="G18" s="4">
        <v>746</v>
      </c>
      <c r="H18" s="4">
        <v>754</v>
      </c>
      <c r="I18" s="4">
        <f t="shared" si="0"/>
        <v>3851</v>
      </c>
      <c r="J18" s="4">
        <f t="shared" si="1"/>
        <v>770.2</v>
      </c>
    </row>
    <row r="19" spans="1:10" x14ac:dyDescent="0.25">
      <c r="A19" s="4">
        <v>8</v>
      </c>
      <c r="B19" s="4" t="s">
        <v>173</v>
      </c>
      <c r="C19" s="4" t="s">
        <v>179</v>
      </c>
      <c r="D19" s="4">
        <v>890</v>
      </c>
      <c r="E19" s="4">
        <v>856</v>
      </c>
      <c r="F19" s="4">
        <v>874</v>
      </c>
      <c r="G19" s="4">
        <v>852</v>
      </c>
      <c r="H19" s="4">
        <v>896</v>
      </c>
      <c r="I19" s="4">
        <f t="shared" si="0"/>
        <v>4368</v>
      </c>
      <c r="J19" s="4">
        <f t="shared" si="1"/>
        <v>873.6</v>
      </c>
    </row>
    <row r="20" spans="1:10" x14ac:dyDescent="0.25">
      <c r="A20" s="4">
        <v>9</v>
      </c>
      <c r="B20" s="4" t="s">
        <v>174</v>
      </c>
      <c r="C20" s="4" t="s">
        <v>177</v>
      </c>
      <c r="D20" s="4">
        <v>385</v>
      </c>
      <c r="E20" s="4">
        <v>346</v>
      </c>
      <c r="F20" s="4">
        <v>397</v>
      </c>
      <c r="G20" s="4">
        <v>358</v>
      </c>
      <c r="H20" s="4">
        <v>351</v>
      </c>
      <c r="I20" s="4">
        <f t="shared" si="0"/>
        <v>1837</v>
      </c>
      <c r="J20" s="4">
        <f t="shared" si="1"/>
        <v>367.4</v>
      </c>
    </row>
    <row r="21" spans="1:10" x14ac:dyDescent="0.25">
      <c r="A21" s="4">
        <v>10</v>
      </c>
      <c r="B21" s="4" t="s">
        <v>175</v>
      </c>
      <c r="C21" s="4" t="s">
        <v>178</v>
      </c>
      <c r="D21" s="4">
        <v>645</v>
      </c>
      <c r="E21" s="4">
        <v>687</v>
      </c>
      <c r="F21" s="4">
        <v>695</v>
      </c>
      <c r="G21" s="4">
        <v>682</v>
      </c>
      <c r="H21" s="4">
        <v>672</v>
      </c>
      <c r="I21" s="4">
        <f t="shared" si="0"/>
        <v>3381</v>
      </c>
      <c r="J21" s="4">
        <f t="shared" si="1"/>
        <v>676.2</v>
      </c>
    </row>
    <row r="22" spans="1:10" x14ac:dyDescent="0.25">
      <c r="C22" s="10" t="s">
        <v>180</v>
      </c>
      <c r="D22" s="4">
        <f>SUM(D12:D21)</f>
        <v>6144</v>
      </c>
      <c r="E22" s="4">
        <f t="shared" ref="E22:J22" si="2">SUM(E12:E21)</f>
        <v>5879</v>
      </c>
      <c r="F22" s="4">
        <f t="shared" si="2"/>
        <v>6410</v>
      </c>
      <c r="G22" s="4">
        <f t="shared" si="2"/>
        <v>6194</v>
      </c>
      <c r="H22" s="4">
        <f t="shared" si="2"/>
        <v>5781</v>
      </c>
      <c r="I22" s="4">
        <f t="shared" si="2"/>
        <v>30408</v>
      </c>
      <c r="J22" s="4">
        <f t="shared" si="2"/>
        <v>6081.6</v>
      </c>
    </row>
    <row r="23" spans="1:10" x14ac:dyDescent="0.25">
      <c r="C23" s="10" t="s">
        <v>181</v>
      </c>
      <c r="D23" s="4">
        <f>AVERAGE(D12:D21)</f>
        <v>614.4</v>
      </c>
      <c r="E23" s="4">
        <f t="shared" ref="E23:J23" si="3">AVERAGE(E12:E21)</f>
        <v>587.9</v>
      </c>
      <c r="F23" s="4">
        <f t="shared" si="3"/>
        <v>641</v>
      </c>
      <c r="G23" s="4">
        <f t="shared" si="3"/>
        <v>619.4</v>
      </c>
      <c r="H23" s="4">
        <f t="shared" si="3"/>
        <v>578.1</v>
      </c>
      <c r="I23" s="4">
        <f t="shared" si="3"/>
        <v>3040.8</v>
      </c>
      <c r="J23" s="4">
        <f t="shared" si="3"/>
        <v>608.16000000000008</v>
      </c>
    </row>
    <row r="24" spans="1:10" x14ac:dyDescent="0.25">
      <c r="C24" s="10" t="s">
        <v>182</v>
      </c>
      <c r="D24" s="4">
        <f>MAX(D12:D21)</f>
        <v>890</v>
      </c>
      <c r="E24" s="4">
        <f t="shared" ref="E24:J24" si="4">MAX(E12:E21)</f>
        <v>859</v>
      </c>
      <c r="F24" s="4">
        <f t="shared" si="4"/>
        <v>874</v>
      </c>
      <c r="G24" s="4">
        <f t="shared" si="4"/>
        <v>897</v>
      </c>
      <c r="H24" s="4">
        <f t="shared" si="4"/>
        <v>896</v>
      </c>
      <c r="I24" s="4">
        <f t="shared" si="4"/>
        <v>4368</v>
      </c>
      <c r="J24" s="4">
        <f t="shared" si="4"/>
        <v>873.6</v>
      </c>
    </row>
    <row r="25" spans="1:10" x14ac:dyDescent="0.25">
      <c r="C25" s="10" t="s">
        <v>183</v>
      </c>
      <c r="D25" s="4">
        <f>MIN(D12:D21)</f>
        <v>385</v>
      </c>
      <c r="E25" s="4">
        <f t="shared" ref="E25:J25" si="5">MIN(E12:E21)</f>
        <v>235</v>
      </c>
      <c r="F25" s="4">
        <f t="shared" si="5"/>
        <v>397</v>
      </c>
      <c r="G25" s="4">
        <f t="shared" si="5"/>
        <v>358</v>
      </c>
      <c r="H25" s="4">
        <f t="shared" si="5"/>
        <v>351</v>
      </c>
      <c r="I25" s="4">
        <f t="shared" si="5"/>
        <v>1837</v>
      </c>
      <c r="J25" s="4">
        <f t="shared" si="5"/>
        <v>367.4</v>
      </c>
    </row>
    <row r="26" spans="1:10" x14ac:dyDescent="0.25">
      <c r="C26" s="10" t="s">
        <v>184</v>
      </c>
      <c r="D26" s="4">
        <f>COUNT(D12:D21)</f>
        <v>10</v>
      </c>
      <c r="E26" s="4">
        <f t="shared" ref="E26:J26" si="6">COUNT(E12:E21)</f>
        <v>10</v>
      </c>
      <c r="F26" s="4">
        <f t="shared" si="6"/>
        <v>10</v>
      </c>
      <c r="G26" s="4">
        <f t="shared" si="6"/>
        <v>10</v>
      </c>
      <c r="H26" s="4">
        <f t="shared" si="6"/>
        <v>10</v>
      </c>
      <c r="I26" s="4">
        <f t="shared" si="6"/>
        <v>10</v>
      </c>
      <c r="J26" s="4">
        <f t="shared" si="6"/>
        <v>10</v>
      </c>
    </row>
    <row r="27" spans="1:10" x14ac:dyDescent="0.25">
      <c r="C27" s="10" t="s">
        <v>185</v>
      </c>
      <c r="D27" s="4">
        <v>3</v>
      </c>
    </row>
    <row r="33" spans="1:10" ht="18.75" x14ac:dyDescent="0.3">
      <c r="A33" s="21" t="s">
        <v>186</v>
      </c>
      <c r="B33" s="21"/>
      <c r="C33" s="21"/>
      <c r="D33" s="21"/>
      <c r="E33" s="21"/>
    </row>
    <row r="34" spans="1:10" ht="26.25" x14ac:dyDescent="0.4">
      <c r="A34" s="27" t="s">
        <v>187</v>
      </c>
      <c r="B34" s="27"/>
      <c r="C34" s="27"/>
      <c r="D34" s="27"/>
    </row>
    <row r="37" spans="1:10" x14ac:dyDescent="0.25">
      <c r="A37" s="28" t="s">
        <v>2</v>
      </c>
      <c r="B37" s="28" t="s">
        <v>188</v>
      </c>
      <c r="C37" s="28" t="s">
        <v>189</v>
      </c>
      <c r="D37" s="28" t="s">
        <v>190</v>
      </c>
      <c r="E37" s="28"/>
      <c r="F37" s="28"/>
      <c r="G37" s="28"/>
      <c r="H37" s="28"/>
      <c r="I37" s="25" t="s">
        <v>204</v>
      </c>
      <c r="J37" s="25" t="s">
        <v>205</v>
      </c>
    </row>
    <row r="38" spans="1:10" x14ac:dyDescent="0.25">
      <c r="A38" s="28"/>
      <c r="B38" s="28"/>
      <c r="C38" s="28"/>
      <c r="D38" s="11">
        <v>1996</v>
      </c>
      <c r="E38" s="11">
        <v>1997</v>
      </c>
      <c r="F38" s="11">
        <v>1998</v>
      </c>
      <c r="G38" s="11">
        <v>1999</v>
      </c>
      <c r="H38" s="11">
        <v>2000</v>
      </c>
      <c r="I38" s="25"/>
      <c r="J38" s="25"/>
    </row>
    <row r="39" spans="1:10" x14ac:dyDescent="0.25">
      <c r="A39" s="4">
        <v>1</v>
      </c>
      <c r="B39" s="4" t="s">
        <v>191</v>
      </c>
      <c r="C39" s="4" t="s">
        <v>194</v>
      </c>
      <c r="D39" s="4">
        <v>235</v>
      </c>
      <c r="E39" s="4">
        <v>256</v>
      </c>
      <c r="F39" s="4">
        <v>265</v>
      </c>
      <c r="G39" s="4">
        <v>278</v>
      </c>
      <c r="H39" s="4">
        <v>289</v>
      </c>
      <c r="I39" s="4">
        <f>SUM(D39:H39)</f>
        <v>1323</v>
      </c>
      <c r="J39" s="4">
        <f>AVERAGE(D39:H39)</f>
        <v>264.60000000000002</v>
      </c>
    </row>
    <row r="40" spans="1:10" x14ac:dyDescent="0.25">
      <c r="A40" s="4">
        <v>2</v>
      </c>
      <c r="B40" s="4" t="s">
        <v>192</v>
      </c>
      <c r="C40" s="4" t="s">
        <v>194</v>
      </c>
      <c r="D40" s="4">
        <v>215</v>
      </c>
      <c r="E40" s="4">
        <v>223</v>
      </c>
      <c r="F40" s="4">
        <v>245</v>
      </c>
      <c r="G40" s="4">
        <v>265</v>
      </c>
      <c r="H40" s="4">
        <v>275</v>
      </c>
      <c r="I40" s="4">
        <f t="shared" ref="I40:I50" si="7">SUM(D40:H40)</f>
        <v>1223</v>
      </c>
      <c r="J40" s="4">
        <f t="shared" ref="J40:J50" si="8">AVERAGE(D40:H40)</f>
        <v>244.6</v>
      </c>
    </row>
    <row r="41" spans="1:10" x14ac:dyDescent="0.25">
      <c r="A41" s="4">
        <v>3</v>
      </c>
      <c r="B41" s="4" t="s">
        <v>193</v>
      </c>
      <c r="C41" s="4" t="s">
        <v>194</v>
      </c>
      <c r="D41" s="4">
        <v>225</v>
      </c>
      <c r="E41" s="4">
        <v>236</v>
      </c>
      <c r="F41" s="4">
        <v>245</v>
      </c>
      <c r="G41" s="4">
        <v>254</v>
      </c>
      <c r="H41" s="4">
        <v>265</v>
      </c>
      <c r="I41" s="4">
        <f t="shared" si="7"/>
        <v>1225</v>
      </c>
      <c r="J41" s="4">
        <f t="shared" si="8"/>
        <v>245</v>
      </c>
    </row>
    <row r="42" spans="1:10" x14ac:dyDescent="0.25">
      <c r="A42" s="4">
        <v>4</v>
      </c>
      <c r="B42" s="4" t="s">
        <v>194</v>
      </c>
      <c r="C42" s="4" t="s">
        <v>194</v>
      </c>
      <c r="D42" s="4">
        <v>202</v>
      </c>
      <c r="E42" s="4">
        <v>215</v>
      </c>
      <c r="F42" s="4">
        <v>220</v>
      </c>
      <c r="G42" s="4">
        <v>243</v>
      </c>
      <c r="H42" s="4">
        <v>256</v>
      </c>
      <c r="I42" s="4">
        <f t="shared" si="7"/>
        <v>1136</v>
      </c>
      <c r="J42" s="4">
        <f t="shared" si="8"/>
        <v>227.2</v>
      </c>
    </row>
    <row r="43" spans="1:10" x14ac:dyDescent="0.25">
      <c r="A43" s="4">
        <v>5</v>
      </c>
      <c r="B43" s="4" t="s">
        <v>195</v>
      </c>
      <c r="C43" s="4" t="s">
        <v>194</v>
      </c>
      <c r="D43" s="4">
        <v>352</v>
      </c>
      <c r="E43" s="4">
        <v>360</v>
      </c>
      <c r="F43" s="4">
        <v>376</v>
      </c>
      <c r="G43" s="4">
        <v>385</v>
      </c>
      <c r="H43" s="4">
        <v>390</v>
      </c>
      <c r="I43" s="4">
        <f t="shared" si="7"/>
        <v>1863</v>
      </c>
      <c r="J43" s="4">
        <f t="shared" si="8"/>
        <v>372.6</v>
      </c>
    </row>
    <row r="44" spans="1:10" x14ac:dyDescent="0.25">
      <c r="A44" s="4">
        <v>6</v>
      </c>
      <c r="B44" s="4" t="s">
        <v>196</v>
      </c>
      <c r="C44" s="4" t="s">
        <v>194</v>
      </c>
      <c r="D44" s="4">
        <v>325</v>
      </c>
      <c r="E44" s="4">
        <v>345</v>
      </c>
      <c r="F44" s="4">
        <v>355</v>
      </c>
      <c r="G44" s="4">
        <v>360</v>
      </c>
      <c r="H44" s="4">
        <v>376</v>
      </c>
      <c r="I44" s="4">
        <f t="shared" si="7"/>
        <v>1761</v>
      </c>
      <c r="J44" s="4">
        <f t="shared" si="8"/>
        <v>352.2</v>
      </c>
    </row>
    <row r="45" spans="1:10" x14ac:dyDescent="0.25">
      <c r="A45" s="4">
        <v>7</v>
      </c>
      <c r="B45" s="4" t="s">
        <v>197</v>
      </c>
      <c r="C45" s="4" t="s">
        <v>203</v>
      </c>
      <c r="D45" s="4">
        <v>412</v>
      </c>
      <c r="E45" s="4">
        <v>430</v>
      </c>
      <c r="F45" s="4">
        <v>445</v>
      </c>
      <c r="G45" s="4">
        <v>456</v>
      </c>
      <c r="H45" s="4">
        <v>485</v>
      </c>
      <c r="I45" s="4">
        <f t="shared" si="7"/>
        <v>2228</v>
      </c>
      <c r="J45" s="4">
        <f t="shared" si="8"/>
        <v>445.6</v>
      </c>
    </row>
    <row r="46" spans="1:10" x14ac:dyDescent="0.25">
      <c r="A46" s="4">
        <v>8</v>
      </c>
      <c r="B46" s="4" t="s">
        <v>198</v>
      </c>
      <c r="C46" s="4" t="s">
        <v>203</v>
      </c>
      <c r="D46" s="4">
        <v>423</v>
      </c>
      <c r="E46" s="4">
        <v>436</v>
      </c>
      <c r="F46" s="4">
        <v>456</v>
      </c>
      <c r="G46" s="4">
        <v>467</v>
      </c>
      <c r="H46" s="4">
        <v>487</v>
      </c>
      <c r="I46" s="4">
        <f t="shared" si="7"/>
        <v>2269</v>
      </c>
      <c r="J46" s="4">
        <f t="shared" si="8"/>
        <v>453.8</v>
      </c>
    </row>
    <row r="47" spans="1:10" x14ac:dyDescent="0.25">
      <c r="A47" s="4">
        <v>9</v>
      </c>
      <c r="B47" s="4" t="s">
        <v>199</v>
      </c>
      <c r="C47" s="4" t="s">
        <v>203</v>
      </c>
      <c r="D47" s="4">
        <v>265</v>
      </c>
      <c r="E47" s="4">
        <v>275</v>
      </c>
      <c r="F47" s="4">
        <v>287</v>
      </c>
      <c r="G47" s="4">
        <v>291</v>
      </c>
      <c r="H47" s="4">
        <v>299</v>
      </c>
      <c r="I47" s="4">
        <f t="shared" si="7"/>
        <v>1417</v>
      </c>
      <c r="J47" s="4">
        <f t="shared" si="8"/>
        <v>283.39999999999998</v>
      </c>
    </row>
    <row r="48" spans="1:10" x14ac:dyDescent="0.25">
      <c r="A48" s="4">
        <v>10</v>
      </c>
      <c r="B48" s="4" t="s">
        <v>200</v>
      </c>
      <c r="C48" s="4" t="s">
        <v>203</v>
      </c>
      <c r="D48" s="4">
        <v>315</v>
      </c>
      <c r="E48" s="4">
        <v>325</v>
      </c>
      <c r="F48" s="4">
        <v>345</v>
      </c>
      <c r="G48" s="4">
        <v>354</v>
      </c>
      <c r="H48" s="4">
        <v>368</v>
      </c>
      <c r="I48" s="4">
        <f t="shared" si="7"/>
        <v>1707</v>
      </c>
      <c r="J48" s="4">
        <f t="shared" si="8"/>
        <v>341.4</v>
      </c>
    </row>
    <row r="49" spans="1:10" x14ac:dyDescent="0.25">
      <c r="A49" s="4">
        <v>11</v>
      </c>
      <c r="B49" s="4" t="s">
        <v>201</v>
      </c>
      <c r="C49" s="4" t="s">
        <v>203</v>
      </c>
      <c r="D49" s="4">
        <v>457</v>
      </c>
      <c r="E49" s="4">
        <v>465</v>
      </c>
      <c r="F49" s="4">
        <v>475</v>
      </c>
      <c r="G49" s="4">
        <v>486</v>
      </c>
      <c r="H49" s="4">
        <v>495</v>
      </c>
      <c r="I49" s="4">
        <f t="shared" si="7"/>
        <v>2378</v>
      </c>
      <c r="J49" s="4">
        <f t="shared" si="8"/>
        <v>475.6</v>
      </c>
    </row>
    <row r="50" spans="1:10" x14ac:dyDescent="0.25">
      <c r="A50" s="4">
        <v>12</v>
      </c>
      <c r="B50" s="4" t="s">
        <v>202</v>
      </c>
      <c r="C50" s="4" t="s">
        <v>203</v>
      </c>
      <c r="D50" s="4">
        <v>425</v>
      </c>
      <c r="E50" s="4">
        <v>436</v>
      </c>
      <c r="F50" s="4">
        <v>448</v>
      </c>
      <c r="G50" s="4">
        <v>465</v>
      </c>
      <c r="H50" s="4">
        <v>478</v>
      </c>
      <c r="I50" s="4">
        <f t="shared" si="7"/>
        <v>2252</v>
      </c>
      <c r="J50" s="4">
        <f t="shared" si="8"/>
        <v>450.4</v>
      </c>
    </row>
    <row r="51" spans="1:10" x14ac:dyDescent="0.25">
      <c r="C51" s="4" t="s">
        <v>206</v>
      </c>
      <c r="D51" s="4">
        <f>SUM(D38:D50)</f>
        <v>5847</v>
      </c>
      <c r="E51" s="4">
        <f t="shared" ref="E51:J51" si="9">SUM(E38:E50)</f>
        <v>5999</v>
      </c>
      <c r="F51" s="4">
        <f t="shared" si="9"/>
        <v>6160</v>
      </c>
      <c r="G51" s="4">
        <f t="shared" si="9"/>
        <v>6303</v>
      </c>
      <c r="H51" s="4">
        <f t="shared" si="9"/>
        <v>6463</v>
      </c>
      <c r="I51" s="4">
        <f t="shared" si="9"/>
        <v>20782</v>
      </c>
      <c r="J51" s="4">
        <f t="shared" si="9"/>
        <v>4156.4000000000005</v>
      </c>
    </row>
    <row r="52" spans="1:10" x14ac:dyDescent="0.25">
      <c r="C52" s="4" t="s">
        <v>207</v>
      </c>
      <c r="D52" s="4">
        <f>AVERAGE(D39:D50)</f>
        <v>320.91666666666669</v>
      </c>
      <c r="E52" s="4">
        <f t="shared" ref="E52:J52" si="10">AVERAGE(E39:E50)</f>
        <v>333.5</v>
      </c>
      <c r="F52" s="4">
        <f t="shared" si="10"/>
        <v>346.83333333333331</v>
      </c>
      <c r="G52" s="4">
        <f t="shared" si="10"/>
        <v>358.66666666666669</v>
      </c>
      <c r="H52" s="4">
        <f t="shared" si="10"/>
        <v>371.91666666666669</v>
      </c>
      <c r="I52" s="4">
        <f t="shared" si="10"/>
        <v>1731.8333333333333</v>
      </c>
      <c r="J52" s="4">
        <f t="shared" si="10"/>
        <v>346.36666666666673</v>
      </c>
    </row>
    <row r="53" spans="1:10" x14ac:dyDescent="0.25">
      <c r="C53" s="4" t="s">
        <v>208</v>
      </c>
      <c r="D53" s="4">
        <f>MAX(D39:D50)</f>
        <v>457</v>
      </c>
      <c r="E53" s="4">
        <f t="shared" ref="E53:J53" si="11">MAX(E39:E50)</f>
        <v>465</v>
      </c>
      <c r="F53" s="4">
        <f t="shared" si="11"/>
        <v>475</v>
      </c>
      <c r="G53" s="4">
        <f t="shared" si="11"/>
        <v>486</v>
      </c>
      <c r="H53" s="4">
        <f t="shared" si="11"/>
        <v>495</v>
      </c>
      <c r="I53" s="4">
        <f t="shared" si="11"/>
        <v>2378</v>
      </c>
      <c r="J53" s="4">
        <f t="shared" si="11"/>
        <v>475.6</v>
      </c>
    </row>
    <row r="54" spans="1:10" x14ac:dyDescent="0.25">
      <c r="C54" s="4" t="s">
        <v>209</v>
      </c>
      <c r="D54" s="4">
        <f>MIN(D39:D50)</f>
        <v>202</v>
      </c>
      <c r="E54" s="4">
        <f t="shared" ref="E54:J54" si="12">MIN(E39:E50)</f>
        <v>215</v>
      </c>
      <c r="F54" s="4">
        <f t="shared" si="12"/>
        <v>220</v>
      </c>
      <c r="G54" s="4">
        <f t="shared" si="12"/>
        <v>243</v>
      </c>
      <c r="H54" s="4">
        <f t="shared" si="12"/>
        <v>256</v>
      </c>
      <c r="I54" s="4">
        <f t="shared" si="12"/>
        <v>1136</v>
      </c>
      <c r="J54" s="4">
        <f t="shared" si="12"/>
        <v>227.2</v>
      </c>
    </row>
    <row r="55" spans="1:10" x14ac:dyDescent="0.25">
      <c r="C55" t="s">
        <v>210</v>
      </c>
      <c r="D55" s="4" cm="1">
        <f t="array" ref="D55">COUNTIF(C39:C50,Kebon Jeruk)</f>
        <v>0</v>
      </c>
    </row>
    <row r="57" spans="1:10" x14ac:dyDescent="0.25">
      <c r="B57" s="26" t="s">
        <v>211</v>
      </c>
    </row>
    <row r="58" spans="1:10" x14ac:dyDescent="0.25">
      <c r="B58" s="26"/>
    </row>
    <row r="59" spans="1:10" x14ac:dyDescent="0.25">
      <c r="B59" s="26"/>
    </row>
    <row r="60" spans="1:10" x14ac:dyDescent="0.25">
      <c r="B60" s="26"/>
    </row>
    <row r="61" spans="1:10" x14ac:dyDescent="0.25">
      <c r="B61" s="26"/>
    </row>
    <row r="62" spans="1:10" x14ac:dyDescent="0.25">
      <c r="B62" s="26"/>
    </row>
  </sheetData>
  <mergeCells count="18">
    <mergeCell ref="I10:I11"/>
    <mergeCell ref="J10:J11"/>
    <mergeCell ref="A5:E5"/>
    <mergeCell ref="A6:E6"/>
    <mergeCell ref="A7:E7"/>
    <mergeCell ref="A10:A11"/>
    <mergeCell ref="B10:B11"/>
    <mergeCell ref="C10:C11"/>
    <mergeCell ref="D10:H10"/>
    <mergeCell ref="I37:I38"/>
    <mergeCell ref="J37:J38"/>
    <mergeCell ref="B57:B62"/>
    <mergeCell ref="A34:D34"/>
    <mergeCell ref="A33:E33"/>
    <mergeCell ref="A37:A38"/>
    <mergeCell ref="B37:B38"/>
    <mergeCell ref="C37:C38"/>
    <mergeCell ref="D37:H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hardware pc</dc:creator>
  <cp:lastModifiedBy>satria yudha</cp:lastModifiedBy>
  <dcterms:created xsi:type="dcterms:W3CDTF">2023-01-26T03:47:21Z</dcterms:created>
  <dcterms:modified xsi:type="dcterms:W3CDTF">2023-02-01T11:15:34Z</dcterms:modified>
</cp:coreProperties>
</file>